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-brinco\D\ОТДЕЛ ПРОДАЖ\ПРАЙСЫ\ЗИМА 2027\"/>
    </mc:Choice>
  </mc:AlternateContent>
  <bookViews>
    <workbookView xWindow="-120" yWindow="-120" windowWidth="13170" windowHeight="12890"/>
  </bookViews>
  <sheets>
    <sheet name="Бланк заказа" sheetId="3" r:id="rId1"/>
  </sheets>
  <definedNames>
    <definedName name="_xlnm.Print_Area" localSheetId="0">'Бланк заказа'!$A$1:$P$602</definedName>
  </definedNames>
  <calcPr calcId="162913" refMode="R1C1"/>
  <customWorkbookViews>
    <customWorkbookView name="Лошадкин Владимир - Личное представление" guid="{01BD2BAB-7BCC-43AE-8567-8C612A2B9D38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O271" i="3" l="1"/>
  <c r="O269" i="3"/>
  <c r="O267" i="3"/>
  <c r="O265" i="3"/>
  <c r="O455" i="3"/>
  <c r="O457" i="3"/>
  <c r="O595" i="3" l="1"/>
  <c r="N595" i="3"/>
  <c r="O593" i="3"/>
  <c r="N593" i="3"/>
  <c r="O591" i="3"/>
  <c r="N591" i="3"/>
  <c r="O360" i="3"/>
  <c r="O358" i="3"/>
  <c r="O356" i="3"/>
  <c r="N360" i="3"/>
  <c r="N358" i="3"/>
  <c r="N356" i="3"/>
  <c r="O21" i="3" l="1"/>
  <c r="O486" i="3" l="1"/>
  <c r="P510" i="3" l="1"/>
  <c r="P508" i="3"/>
  <c r="M490" i="3"/>
  <c r="J490" i="3"/>
  <c r="G490" i="3"/>
  <c r="M488" i="3"/>
  <c r="J488" i="3"/>
  <c r="G488" i="3"/>
  <c r="M461" i="3"/>
  <c r="J461" i="3"/>
  <c r="E461" i="3"/>
  <c r="M459" i="3"/>
  <c r="J459" i="3"/>
  <c r="E459" i="3"/>
  <c r="O581" i="3"/>
  <c r="N581" i="3"/>
  <c r="O579" i="3"/>
  <c r="N579" i="3"/>
  <c r="O577" i="3"/>
  <c r="N577" i="3"/>
  <c r="P558" i="3"/>
  <c r="O558" i="3"/>
  <c r="P556" i="3"/>
  <c r="O556" i="3"/>
  <c r="P554" i="3"/>
  <c r="O554" i="3"/>
  <c r="P534" i="3"/>
  <c r="O534" i="3"/>
  <c r="P532" i="3"/>
  <c r="O532" i="3"/>
  <c r="P530" i="3"/>
  <c r="O530" i="3"/>
  <c r="P512" i="3"/>
  <c r="O512" i="3"/>
  <c r="O510" i="3"/>
  <c r="O508" i="3"/>
  <c r="O484" i="3"/>
  <c r="O482" i="3"/>
  <c r="P433" i="3"/>
  <c r="O433" i="3"/>
  <c r="P431" i="3"/>
  <c r="O431" i="3"/>
  <c r="P429" i="3"/>
  <c r="O429" i="3"/>
  <c r="O411" i="3"/>
  <c r="N411" i="3"/>
  <c r="O409" i="3"/>
  <c r="N409" i="3"/>
  <c r="O407" i="3"/>
  <c r="N407" i="3"/>
  <c r="O389" i="3"/>
  <c r="N389" i="3"/>
  <c r="O387" i="3"/>
  <c r="N387" i="3"/>
  <c r="O385" i="3"/>
  <c r="N385" i="3"/>
  <c r="O347" i="3"/>
  <c r="N347" i="3"/>
  <c r="O345" i="3"/>
  <c r="N345" i="3"/>
  <c r="O343" i="3"/>
  <c r="N343" i="3"/>
  <c r="M327" i="3"/>
  <c r="I327" i="3"/>
  <c r="E327" i="3"/>
  <c r="M325" i="3"/>
  <c r="I325" i="3"/>
  <c r="E325" i="3"/>
  <c r="O323" i="3"/>
  <c r="O321" i="3"/>
  <c r="O319" i="3"/>
  <c r="M300" i="3"/>
  <c r="I300" i="3"/>
  <c r="E300" i="3"/>
  <c r="M298" i="3"/>
  <c r="I298" i="3"/>
  <c r="E298" i="3"/>
  <c r="O296" i="3"/>
  <c r="O294" i="3"/>
  <c r="O292" i="3"/>
  <c r="M275" i="3"/>
  <c r="J275" i="3"/>
  <c r="E275" i="3"/>
  <c r="M273" i="3"/>
  <c r="J273" i="3"/>
  <c r="E273" i="3"/>
  <c r="P245" i="3"/>
  <c r="O245" i="3"/>
  <c r="P243" i="3"/>
  <c r="O243" i="3"/>
  <c r="P241" i="3"/>
  <c r="O241" i="3"/>
  <c r="P239" i="3"/>
  <c r="O239" i="3"/>
  <c r="P222" i="3"/>
  <c r="O222" i="3"/>
  <c r="P220" i="3"/>
  <c r="O220" i="3"/>
  <c r="P218" i="3"/>
  <c r="O218" i="3"/>
  <c r="P216" i="3"/>
  <c r="O216" i="3"/>
  <c r="P199" i="3"/>
  <c r="O199" i="3"/>
  <c r="P197" i="3"/>
  <c r="O197" i="3"/>
  <c r="P195" i="3"/>
  <c r="O195" i="3"/>
  <c r="P193" i="3"/>
  <c r="O193" i="3"/>
  <c r="P175" i="3"/>
  <c r="O175" i="3"/>
  <c r="P173" i="3"/>
  <c r="O173" i="3"/>
  <c r="P171" i="3"/>
  <c r="O171" i="3"/>
  <c r="P169" i="3"/>
  <c r="O169" i="3"/>
  <c r="P150" i="3"/>
  <c r="O150" i="3"/>
  <c r="P148" i="3"/>
  <c r="O148" i="3"/>
  <c r="P146" i="3"/>
  <c r="O146" i="3"/>
  <c r="P144" i="3"/>
  <c r="O144" i="3"/>
  <c r="P142" i="3"/>
  <c r="O142" i="3"/>
  <c r="P140" i="3"/>
  <c r="O140" i="3"/>
  <c r="P119" i="3"/>
  <c r="O119" i="3"/>
  <c r="P117" i="3"/>
  <c r="O117" i="3"/>
  <c r="P115" i="3"/>
  <c r="O115" i="3"/>
  <c r="P113" i="3"/>
  <c r="O113" i="3"/>
  <c r="P95" i="3"/>
  <c r="O95" i="3"/>
  <c r="P93" i="3"/>
  <c r="O93" i="3"/>
  <c r="P91" i="3"/>
  <c r="O91" i="3"/>
  <c r="P89" i="3"/>
  <c r="O89" i="3"/>
  <c r="P70" i="3"/>
  <c r="O70" i="3"/>
  <c r="P68" i="3"/>
  <c r="O68" i="3"/>
  <c r="P66" i="3"/>
  <c r="O66" i="3"/>
  <c r="P47" i="3"/>
  <c r="O47" i="3"/>
  <c r="P45" i="3"/>
  <c r="O45" i="3"/>
  <c r="P43" i="3"/>
  <c r="O43" i="3"/>
  <c r="P23" i="3"/>
  <c r="O23" i="3"/>
  <c r="P21" i="3"/>
  <c r="P455" i="3" l="1"/>
  <c r="P457" i="3"/>
  <c r="O5" i="3"/>
  <c r="P271" i="3"/>
  <c r="P267" i="3"/>
  <c r="P269" i="3"/>
  <c r="P265" i="3"/>
  <c r="P294" i="3"/>
  <c r="P486" i="3"/>
  <c r="P482" i="3"/>
  <c r="P484" i="3"/>
  <c r="P323" i="3"/>
  <c r="P296" i="3"/>
  <c r="P321" i="3"/>
  <c r="P319" i="3"/>
  <c r="P292" i="3"/>
  <c r="P5" i="3" l="1"/>
</calcChain>
</file>

<file path=xl/sharedStrings.xml><?xml version="1.0" encoding="utf-8"?>
<sst xmlns="http://schemas.openxmlformats.org/spreadsheetml/2006/main" count="394" uniqueCount="171">
  <si>
    <t>ростовка</t>
  </si>
  <si>
    <t>Цвет</t>
  </si>
  <si>
    <t>итого</t>
  </si>
  <si>
    <t>сумма</t>
  </si>
  <si>
    <t>8-800-505-85-29</t>
  </si>
  <si>
    <t>Серый</t>
  </si>
  <si>
    <t>ПАРКА</t>
  </si>
  <si>
    <t>Цена ОПТ</t>
  </si>
  <si>
    <t>Цена РРЦ</t>
  </si>
  <si>
    <t>ПАЛЬТО</t>
  </si>
  <si>
    <t xml:space="preserve"> -5 ……. -35 ºС.</t>
  </si>
  <si>
    <t>КУРТКА</t>
  </si>
  <si>
    <t>БРЮКИ</t>
  </si>
  <si>
    <t>САФИНА</t>
  </si>
  <si>
    <t xml:space="preserve"> +5 …….+15 ºС.</t>
  </si>
  <si>
    <t>Арт. AW202701</t>
  </si>
  <si>
    <t>Чёрный</t>
  </si>
  <si>
    <t>Хаки</t>
  </si>
  <si>
    <t>Темно-синий</t>
  </si>
  <si>
    <t>АДЕНА</t>
  </si>
  <si>
    <t>ПАЛЬТО ДРАПОВОЕ</t>
  </si>
  <si>
    <t>Арт. AW202705</t>
  </si>
  <si>
    <t xml:space="preserve"> -5 ……. +10 ºС.</t>
  </si>
  <si>
    <r>
      <rPr>
        <b/>
        <sz val="12"/>
        <color theme="1"/>
        <rFont val="Calibri"/>
        <family val="2"/>
        <charset val="204"/>
        <scheme val="minor"/>
      </rPr>
      <t>ПАЛЬТО ДРАПОВОЕ ДЛЯ ДЕВОЧКИ</t>
    </r>
    <r>
      <rPr>
        <sz val="12"/>
        <color theme="1"/>
        <rFont val="Calibri"/>
        <family val="2"/>
        <charset val="204"/>
        <scheme val="minor"/>
      </rPr>
      <t xml:space="preserve">
Ткань верха: Пальтовая Dublin 570 г/м, 75% полиэстер, 23% вискоза, 2% спандекс.
Утеплитель: Слайтекс Микро 80 гр/м, 100% ПЭ.
Подкладка: Poly Twill 70 г/м, 100% ПЭ.</t>
    </r>
  </si>
  <si>
    <t>Миндальный</t>
  </si>
  <si>
    <t>Синий</t>
  </si>
  <si>
    <t>ГРАВЕТТ</t>
  </si>
  <si>
    <t>Арт. AW202706</t>
  </si>
  <si>
    <r>
      <rPr>
        <b/>
        <sz val="12"/>
        <color theme="1"/>
        <rFont val="Calibri"/>
        <family val="2"/>
        <charset val="204"/>
        <scheme val="minor"/>
      </rPr>
      <t>ПАЛЬТО ДРАПОВОЕ ДЛЯ МАЛЬЧИКА</t>
    </r>
    <r>
      <rPr>
        <sz val="12"/>
        <color theme="1"/>
        <rFont val="Calibri"/>
        <family val="2"/>
        <charset val="204"/>
        <scheme val="minor"/>
      </rPr>
      <t xml:space="preserve">
Ткань верха: Пальтовая Dublin 570 г/м, 75% полиэстер, 23% вискоза, 2% спандекс.
Утеплитель: Слайтекс Микро 80 гр/м, 100% ПЭ.
Подкладка: Poly Twill 70 г/м, 100% ПЭ.</t>
    </r>
  </si>
  <si>
    <t>БОРА</t>
  </si>
  <si>
    <t>КУРТКА ПУХОВАЯ</t>
  </si>
  <si>
    <t>Арт. AW202707</t>
  </si>
  <si>
    <t>0 ……. +15 ºС.</t>
  </si>
  <si>
    <r>
      <rPr>
        <b/>
        <sz val="12"/>
        <color theme="1"/>
        <rFont val="Calibri"/>
        <family val="2"/>
        <charset val="204"/>
        <scheme val="minor"/>
      </rPr>
      <t>КУРТКА ПУХОВАЯ ДЛЯ ДЕВОЧКИ</t>
    </r>
    <r>
      <rPr>
        <sz val="12"/>
        <color theme="1"/>
        <rFont val="Calibri"/>
        <family val="2"/>
        <charset val="204"/>
        <scheme val="minor"/>
      </rPr>
      <t xml:space="preserve">
Ткань верха: Dewspo 90 г/м, 300 текс, мембрана TPU, Ponge, WR, 100% полиэстер.
Утеплитель: Искуственный лебяжий пух 100% полиэстер, пухпакет плотность 180 г/м2.
Подкладка: Poly Twill 70 г/м, 100% ПЭ.</t>
    </r>
  </si>
  <si>
    <t>Бумага</t>
  </si>
  <si>
    <t>Темно-бежевый</t>
  </si>
  <si>
    <t>Мятно-серый</t>
  </si>
  <si>
    <t>ГРАЙ</t>
  </si>
  <si>
    <t>Арт. AW202708</t>
  </si>
  <si>
    <r>
      <rPr>
        <b/>
        <sz val="12"/>
        <color theme="1"/>
        <rFont val="Calibri"/>
        <family val="2"/>
        <charset val="204"/>
        <scheme val="minor"/>
      </rPr>
      <t>КУРТКА ПУХОВАЯ ДЛЯ МАЛЬЧИКА</t>
    </r>
    <r>
      <rPr>
        <sz val="12"/>
        <color theme="1"/>
        <rFont val="Calibri"/>
        <family val="2"/>
        <charset val="204"/>
        <scheme val="minor"/>
      </rPr>
      <t xml:space="preserve">
Ткань верха: Dewspo 90 г/м, 300 текс, мембрана TPU, Ponge, WR, 100% полиэстер.
Утеплитель: Искуственный лебяжий пух 100% полиэстер, пухпакет плотность 180 г/м2.
Подкладка: Poly Twill 70 г/м, 100% ПЭ.</t>
    </r>
  </si>
  <si>
    <t>Бронза</t>
  </si>
  <si>
    <t>ЛЁСС</t>
  </si>
  <si>
    <t>ЖИЛЕТ</t>
  </si>
  <si>
    <t>Арт. AW202710</t>
  </si>
  <si>
    <t xml:space="preserve"> 5 ……. +15 ºС.</t>
  </si>
  <si>
    <r>
      <rPr>
        <b/>
        <sz val="12"/>
        <color theme="1"/>
        <rFont val="Calibri"/>
        <family val="2"/>
        <charset val="204"/>
        <scheme val="minor"/>
      </rPr>
      <t>ЖИЛЕТ ПУХОВЫЙ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Dewspo 90 г/м, 300 текс, мембрана TPU, Ponge, WR, 100% ПЭ.
Утеплитель: Искуственный лебяжий пух 100% полиэстер, пухпакет плотность 220 г/м2.
Подкладка: Poly Twill 70 г/м, 100% полиэстер.</t>
    </r>
  </si>
  <si>
    <t>ХАППИ</t>
  </si>
  <si>
    <t xml:space="preserve"> -10 ……. +10 ºС.</t>
  </si>
  <si>
    <t>Арт. AW202728</t>
  </si>
  <si>
    <r>
      <rPr>
        <b/>
        <sz val="12"/>
        <color theme="1"/>
        <rFont val="Calibri"/>
        <family val="2"/>
        <charset val="204"/>
        <scheme val="minor"/>
      </rPr>
      <t>КУРТКА ПУХОВАЯ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Dewspo 90 г/м, 300 текс, мембрана TPU, Ponge, WR, 100% ПЭ.
Утеплитель: Искуственный лебяжий пух 100% полиэстер, пухпакет плотность 220 г/м2.
Подкладка: Poly Twill 70 г/м, 100% полиэстер.</t>
    </r>
  </si>
  <si>
    <t>Асфальт</t>
  </si>
  <si>
    <t>Белый песок</t>
  </si>
  <si>
    <t>Тёмно - бирюзовый</t>
  </si>
  <si>
    <t>ХУДИ</t>
  </si>
  <si>
    <t>С КАПЮШОНОМ</t>
  </si>
  <si>
    <t xml:space="preserve">Арт. AW202713 </t>
  </si>
  <si>
    <t>ГЕММА</t>
  </si>
  <si>
    <t>Арт. AW202721</t>
  </si>
  <si>
    <r>
      <rPr>
        <b/>
        <sz val="12"/>
        <color theme="1"/>
        <rFont val="Calibri"/>
        <family val="2"/>
        <charset val="204"/>
        <scheme val="minor"/>
      </rPr>
      <t>ЗИМНЕЕ ПУХОВОЕ ПАЛЬТО ДЛЯ ДЕВОЧКИ</t>
    </r>
    <r>
      <rPr>
        <sz val="12"/>
        <color theme="1"/>
        <rFont val="Calibri"/>
        <family val="2"/>
        <charset val="204"/>
        <scheme val="minor"/>
      </rPr>
      <t xml:space="preserve">
Ткань верха: Aldo 105 г/м, WR, Antistatic, TPU-покрытие пленочная мембрана 3000/3000, 98% ПЭ, 2% TPU.
Утеплитель: Искуственный лебяжий пух 100% ПЭ, пухпакет плотность 280 г/м2.
Подкладка: Poly Twill 70 г/м, 100% ПЭ.</t>
    </r>
  </si>
  <si>
    <t>Инфинити</t>
  </si>
  <si>
    <t>Серебристо-зеленый</t>
  </si>
  <si>
    <t>Иссиня-чёрный</t>
  </si>
  <si>
    <t>ЛЕКИФ</t>
  </si>
  <si>
    <t>Арт. AW202722</t>
  </si>
  <si>
    <r>
      <rPr>
        <b/>
        <sz val="12"/>
        <color theme="1"/>
        <rFont val="Calibri"/>
        <family val="2"/>
        <charset val="204"/>
        <scheme val="minor"/>
      </rPr>
      <t>ЗИМНЕЕ ПУХОВОЕ ПАЛЬТО ДЛЯ МАЛЬЧИКА</t>
    </r>
    <r>
      <rPr>
        <sz val="12"/>
        <color theme="1"/>
        <rFont val="Calibri"/>
        <family val="2"/>
        <charset val="204"/>
        <scheme val="minor"/>
      </rPr>
      <t xml:space="preserve">
Ткань верха: Skyline 160 г/м, WR, Antistatic, мембрана 3000/3000 gsm, 98% ПЭ, 2% PU.
Утеплитель: Искуственный лебяжий пух 100% ПЭ, пухпакет плотность 280 г/м2.
Подкладка: Poly Twill 70 г/м, 100% ПЭ.</t>
    </r>
  </si>
  <si>
    <t>АСКОС</t>
  </si>
  <si>
    <t>Арт. AW202724</t>
  </si>
  <si>
    <r>
      <rPr>
        <b/>
        <sz val="12"/>
        <color theme="1"/>
        <rFont val="Calibri"/>
        <family val="2"/>
        <charset val="204"/>
        <scheme val="minor"/>
      </rPr>
      <t>КУРТКА ПУХОВАЯ ДЛЯ МАЛЬЧИКА</t>
    </r>
    <r>
      <rPr>
        <sz val="12"/>
        <color theme="1"/>
        <rFont val="Calibri"/>
        <family val="2"/>
        <charset val="204"/>
        <scheme val="minor"/>
      </rPr>
      <t xml:space="preserve">
Ткань верха: Liverpool 145 г/м, WR, мембрана 3000/3000, 98% пэ, 2% TPU.
Утеплитель: Искуственный лебяжий пух 100% ПЭ, пухпакет плотность 280 г/м2.
Подкладка: Пуходержащая ткань blocco 60г/м, WR, Cire, 100% ПЭ.</t>
    </r>
  </si>
  <si>
    <t>Серо-бежевый</t>
  </si>
  <si>
    <t>СЕМИС</t>
  </si>
  <si>
    <t>Арт. AW202725</t>
  </si>
  <si>
    <r>
      <rPr>
        <b/>
        <sz val="12"/>
        <color theme="1"/>
        <rFont val="Calibri"/>
        <family val="2"/>
        <charset val="204"/>
        <scheme val="minor"/>
      </rPr>
      <t>КУРТКА ДВУСТОРОННЯЯ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 1: Ткань верха 1: Taffeta 300 текс,  59гр/м, WR, 100% ПА
Ткань верха 2: Lokker RipStop 90гр/м, WR, Мембрана 5000/5000 g/sqm/24h, 100% нейлон
Утеплитель: Искуственный лебяжий пух 100% ПЭ, пухпакет плотность 320 г/м2.
</t>
    </r>
  </si>
  <si>
    <t>Чёрный + чёрный</t>
  </si>
  <si>
    <t>Оливковый + чёрный</t>
  </si>
  <si>
    <t>Тициан + чёрный</t>
  </si>
  <si>
    <t>КАМЕЯ</t>
  </si>
  <si>
    <t>Арт. AW202727</t>
  </si>
  <si>
    <r>
      <rPr>
        <b/>
        <sz val="12"/>
        <color theme="1"/>
        <rFont val="Calibri"/>
        <family val="2"/>
        <charset val="204"/>
        <scheme val="minor"/>
      </rPr>
      <t>ПАЛЬТО ПУХОВОЕ ДЛЯ ДЕВОЧКИ</t>
    </r>
    <r>
      <rPr>
        <sz val="12"/>
        <color theme="1"/>
        <rFont val="Calibri"/>
        <family val="2"/>
        <charset val="204"/>
        <scheme val="minor"/>
      </rPr>
      <t xml:space="preserve">
Ткань верха: FSystemEvent 45г/м, WR, 100% нейлон.
Утеплитель: Искуственный лебяжий пух 100% полиэстер, пухпакет плотность 220 г/м2.
Подкладка: Poly Twill 70 г/м, 100% ПЭ.</t>
    </r>
  </si>
  <si>
    <t>Серо-голубой</t>
  </si>
  <si>
    <t>Серая птичка</t>
  </si>
  <si>
    <t>ТАМГА</t>
  </si>
  <si>
    <t>Арт. AW202729</t>
  </si>
  <si>
    <t>Чёрный / черный деним</t>
  </si>
  <si>
    <r>
      <rPr>
        <b/>
        <sz val="12"/>
        <color theme="1"/>
        <rFont val="Calibri"/>
        <family val="2"/>
        <charset val="204"/>
        <scheme val="minor"/>
      </rPr>
      <t>КУРТКА ПУХОВАЯ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 1: Skyline 160 г/м, WR, Antistatic, мембрана 3000/3000 g/sqm/24h, 98% полиэстер, 2% PU.
Ткань верха 2: Melange 160 г/м, WR, мембрана 5000/5000  g/sqm/24h, 100% полиэстер.
Утеплитель: Искуственный лебяжий пух 100% полиэстер, пухпакет плотность 280 г/м2.
Подкладка: Poly Twill 70 г/м, 100% ПЭ.</t>
    </r>
  </si>
  <si>
    <t>Бежевый</t>
  </si>
  <si>
    <t>ДЖОГГЕРЫ</t>
  </si>
  <si>
    <t>БЛАНК ЗАКАЗА КОЛЛЕКЦИИ ЗИМА 2027</t>
  </si>
  <si>
    <t>Плащ выполнен из софтшела с влагозащитой. Облегающий капюшон, плотный эластичный материал, тактильная внутренняя сторона и лёгкий вес. Материал держит форму и работает как барьер от ветра и дождя. Возможно использование в качестве верхнего слоя с курткой-лайнером. Модель лёгкая, удобная для повседневного движения.</t>
  </si>
  <si>
    <t>Здесь дафлкот - элемент британского архетипа, смешанный с уличной подростковой модой и винтажной стилистикой. 
Пальто непринуждённого покроя застёгивается на молнию.
Глубокие тёплые боковые карманы с клапанами.</t>
  </si>
  <si>
    <t>Пуховик с чётким кроем, собранный по низу на кулису-затяжник.  Закрытый капюшон и эластичные края рукавов контролируют продувание.  Уникальная особенность модели в складывающемся в воротник втачном капюшоне: в сложенном виде создаётся ультра-модная форма воротника и дополнительное утепление шеи, в расправленном -- многослойность и защита от дождя и мокрого снега.</t>
  </si>
  <si>
    <t>Пуховик с чётким кроем, собранный по низу на резинку.  Закрытый капюшон и эластичные края рукавов контролируют продувание.  Уникальная особенность модели в складывающемся в воротник втачном капюшоне: в сложенном виде создаётся ультра-модная форма воротника и дополнительное утепление шеи, в расправленном -- многослойность и защита от дождя и мокрого снега.</t>
  </si>
  <si>
    <t>Жилет из непромокаемой, ветрозащитной дышащей ткани. Модная основа для любого образа.  Модель с воротником-стойкой и эластичным низом дополнили двумя карманами. Изделие с фирменным световозвращающим элементом застегивается надёжной молнией SAB.</t>
  </si>
  <si>
    <r>
      <rPr>
        <b/>
        <sz val="12"/>
        <color theme="1"/>
        <rFont val="Calibri"/>
        <family val="2"/>
        <charset val="204"/>
        <scheme val="minor"/>
      </rPr>
      <t>ХУДИ С КАПЮШОНОМ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футер 3х-нитка с эффектом велюр 330 г/м2, 90% хлопок, 10% полиэстер </t>
    </r>
  </si>
  <si>
    <t>Куртка умеренно объёмного кроя, из мембранной ткани с повышенной прочностью. 
Дизайн сочетает многослойность, плотную стёганую фактуру с мягким пухом и воздушной сборкой на эластичную ленту.
Удобные боковые карманы.
Съёмный капюшон защищает от ветра и мокрого снега.</t>
  </si>
  <si>
    <t>Пальто держит ветер и влагу. Воздушный многослойный утеплитель, высокое термосопротивление. Форма удлинённая, сохраняет тепло. Надёжная защита для города и поездок.</t>
  </si>
  <si>
    <t>Серая патина</t>
  </si>
  <si>
    <t>Куртка рассчитана на холодную зиму.
Воздушный многослойный утеплитель, двойная камера, держит тепло при морозе.
Верхний слой защищает от ветра и влаги.
Капюшон глубокий, мех добавляет тепло и вариативность.
Форма прямая, силуэт строгий и универсальный.
Модель надёжна для повседневного использования</t>
  </si>
  <si>
    <t>Пальто утеплённое с влагозащитным покрытием. Высокопрочное нейлоновое волокно. Многослойный модульный утеплитель, сохраняет воздушное тепло. Материал матовый с небольшой жатостью, спокойный. Модель минималистичная, работает как универсальная база.</t>
  </si>
  <si>
    <t>Куртка дышит и держит тепло. Воздушный многослойный утеплитель. Верхний слой защищает от влаги. Капюшон глубокий, мех съёмный для вариативности. Форма объёмная, лёгкая в движении. Надёжная зимняя модель для города и прогулок.</t>
  </si>
  <si>
    <t>Фирменный пухпакет. Двойная ветрозащитная планка. Лайкровые полуперчатки. Объёмные карманы. Застёжка-молния SAB. Съёмная меховая опушка.</t>
  </si>
  <si>
    <t>Тофу</t>
  </si>
  <si>
    <t>Ветивер</t>
  </si>
  <si>
    <t>Шоколад</t>
  </si>
  <si>
    <t>Арт. AW202714</t>
  </si>
  <si>
    <r>
      <rPr>
        <b/>
        <sz val="12"/>
        <color theme="1"/>
        <rFont val="Calibri"/>
        <family val="2"/>
        <charset val="204"/>
        <scheme val="minor"/>
      </rPr>
      <t>БРЮКИ ТРИКОТАЖНЫЕ (ДЖОГГЕРЫ)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футер 3х-нитка с эффектом велюр 330 г/м2, 90% хлопок, 10% полиэстер </t>
    </r>
  </si>
  <si>
    <t>ТОЛСТОВКА</t>
  </si>
  <si>
    <t>БЕЗ КАПЮШОНА</t>
  </si>
  <si>
    <t>Арт. AW202715</t>
  </si>
  <si>
    <r>
      <rPr>
        <b/>
        <sz val="12"/>
        <color theme="1"/>
        <rFont val="Calibri"/>
        <family val="2"/>
        <charset val="204"/>
        <scheme val="minor"/>
      </rPr>
      <t>ТОЛСТОВКА БЕЗ КАПЮШОНА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футер 3х-нитка с эффектом велюр 330 г/м2, 90% хлопок, 10% полиэстер </t>
    </r>
  </si>
  <si>
    <t>ШИРОКИЕ</t>
  </si>
  <si>
    <t>Арт. AW202716</t>
  </si>
  <si>
    <r>
      <t xml:space="preserve">БРЮКИ ТРИКОТАЖНЫЕ ШИРОКИЕ УНИСЕКС
</t>
    </r>
    <r>
      <rPr>
        <sz val="12"/>
        <color theme="1"/>
        <rFont val="Calibri"/>
        <family val="2"/>
        <charset val="204"/>
        <scheme val="minor"/>
      </rPr>
      <t>Ткань верха: футер 3х-нитка с эффектом велюр 330 г/м2, 90% хлопок, 10% полиэстер</t>
    </r>
  </si>
  <si>
    <t>Иск.опушка</t>
  </si>
  <si>
    <t>Нат.опушка</t>
  </si>
  <si>
    <t>+1800 р.</t>
  </si>
  <si>
    <t>+900 р.</t>
  </si>
  <si>
    <r>
      <rPr>
        <b/>
        <sz val="12"/>
        <color theme="1"/>
        <rFont val="Calibri"/>
        <family val="2"/>
        <charset val="204"/>
        <scheme val="minor"/>
      </rPr>
      <t>УДЛИНЁННЫЙ ТЕРМО-ПЛАЩ ДЛЯ ДЕВОЧКИ(ОСЕНЬ)</t>
    </r>
    <r>
      <rPr>
        <sz val="12"/>
        <color theme="1"/>
        <rFont val="Calibri"/>
        <family val="2"/>
        <charset val="204"/>
        <scheme val="minor"/>
      </rPr>
      <t xml:space="preserve">
Ткань верха: SoftShell</t>
    </r>
  </si>
  <si>
    <t>ОСЕНЬ 2026</t>
  </si>
  <si>
    <t>ЗИМА 2027</t>
  </si>
  <si>
    <r>
      <rPr>
        <b/>
        <sz val="12"/>
        <color theme="1"/>
        <rFont val="Calibri"/>
        <family val="2"/>
        <charset val="204"/>
        <scheme val="minor"/>
      </rPr>
      <t xml:space="preserve">ЗИМНЕЕ ПУХОВОЕ ПАЛЬТО </t>
    </r>
    <r>
      <rPr>
        <sz val="12"/>
        <color theme="1"/>
        <rFont val="Calibri"/>
        <family val="2"/>
        <charset val="204"/>
        <scheme val="minor"/>
      </rPr>
      <t xml:space="preserve">
ТКАНЬ ВЕРХА: курточная, глянец WR 60 гр/м, 100% ПА
УТЕПЛИТЕЛЬ: Искуственный лебяжий пух 100% полиэстер, пухпакет плотность 260 гр/м2
ПОДКЛАДКА: twill 100% полиэстер 70-77гр/м </t>
    </r>
  </si>
  <si>
    <t>Айкуль</t>
  </si>
  <si>
    <t xml:space="preserve">ЗИМНЕЕ ПУХОВОЕ ПАЛЬТО </t>
  </si>
  <si>
    <t>Комфортно при температуре от -35 до -5ºС.</t>
  </si>
  <si>
    <t>Чёрный глянец</t>
  </si>
  <si>
    <t xml:space="preserve">Шоколад </t>
  </si>
  <si>
    <t>Талый лед</t>
  </si>
  <si>
    <t xml:space="preserve">Чёрный </t>
  </si>
  <si>
    <t>нет фото</t>
  </si>
  <si>
    <t>ЖИЛЕТ ПУХОВЫЙ УНИСЕКС
Ткань верха: курточная, глянец WR 60 гр/м, 100% ПА.
Утеплитель: Искуственный лебяжий пух 100% полиэстер, пухпакет плотность 220 г/м2.
Подкладка: Poly Twill 70 г/м, 100% полиэстер.</t>
  </si>
  <si>
    <t xml:space="preserve">Жилет из непромокаемой, ветрозащитной дышащей ткани. Модная основа для любого образа.  Модель с воротником-стойкой и эластичным низом дополнили двумя карманами. Изделие с фирменным световозвращающим элементом застегивается надёжной молнией SAB.
</t>
  </si>
  <si>
    <t>Неруф</t>
  </si>
  <si>
    <t>Черный глянец</t>
  </si>
  <si>
    <t>Прошивка</t>
  </si>
  <si>
    <t>ВЕРМЭ</t>
  </si>
  <si>
    <t>ИЛИН</t>
  </si>
  <si>
    <t>НАЙМАН</t>
  </si>
  <si>
    <t>ЭТИГЕЛ</t>
  </si>
  <si>
    <t>Пепельный</t>
  </si>
  <si>
    <t xml:space="preserve">
Ткань верха: Liverpool 145 г/м, WR, 
мембрана 3000/3000 g/sqm/24h, 98% пэ, 
2% TPU   
Утеплитель: Brinco DownPack 
 100% полиэстер, плотность 280г/м2 
Подкладка: Poly Twill 70 г/м, 100% 
полиэстер  
Фурнитура: шнур, металлические кнопки, 
молния SBS </t>
  </si>
  <si>
    <t xml:space="preserve"> Удлинённое пуховое пальто «за  середину колена» из дышащей водоотталкивающей ткани. Небольшой 
вес. Объёмное, с мягкой посадкой и лёгким оверсайз-эффектом. Внутренняя часть пальто контрастного чёрного 
цвета. Лайкровые полуперчатки. Широкая ветрозащитная планка, объёмный высокий воротник, боковые карманы с удобным 
доступом рук.    Воздушный многослойный утеплитель. Пальто сочетает необычную форму, технологичность и минимализм. </t>
  </si>
  <si>
    <t>Комфортно при температуре от -5 до -35ºС.</t>
  </si>
  <si>
    <t>Ореховый</t>
  </si>
  <si>
    <t xml:space="preserve">ЗИМНЕЕ  ПАЛЬТО </t>
  </si>
  <si>
    <t xml:space="preserve"> Удлинённая форма, прямой крой, две ветрозащитные планки, боковые карманы для рук и личных вещей, регулировка лицевого края капюшона, лайкровые полуперчатки.    
Пальто дышит и держит тепло. Воздушный многослойный утеплитель. Верхний слой защищает от влаги. Мех съёмный для вариативности. 
Технологичное пальто для городского кочевника.</t>
  </si>
  <si>
    <t>Melange 160 г/м, WR, мембрана 5000/5000 g/sqm/24h, 100%  полиэстер Утеплитель: Слайтекс Этигел 
 100% полиэстер, плотность 200г/м2 Подкладка: Poly Twill 70 г/м, 100% полиэстер, флис антипиллинг 190 г/м2 100% полиэстер  
Фурнитура: эластичный шнур, вилькро, молния SBS</t>
  </si>
  <si>
    <t>Комфортно при температуре от -5 до -25ºС.</t>
  </si>
  <si>
    <t>Комфортно при температуре от -3 до -25ºС.</t>
  </si>
  <si>
    <t>Арт. AW202720</t>
  </si>
  <si>
    <t>Арт. AW202723</t>
  </si>
  <si>
    <t>Арт. AW202726</t>
  </si>
  <si>
    <t>Арт. AW202730</t>
  </si>
  <si>
    <t>Арт. AW202711</t>
  </si>
  <si>
    <t xml:space="preserve">Цена ОПТ </t>
  </si>
  <si>
    <t xml:space="preserve">Куртка спроектирована как кокон. Многослойный воздушный утеплитель, две камеры, модульная стёжка. Верхний слой как защита от влаги. Форма свободная, укороченная. Капюшон глубокий, с регулировкой шнура. Модель универсальная, для города и прогулок. Глянцевое покрытие защищает и выделяет. Модель добавляет акцент в образ. Две куртки в одной
</t>
  </si>
  <si>
    <r>
      <rPr>
        <b/>
        <sz val="12"/>
        <color theme="1"/>
        <rFont val="Calibri"/>
        <family val="2"/>
        <charset val="204"/>
        <scheme val="minor"/>
      </rPr>
      <t>КУРТКА ПУХОВАЯ УНИСЕКС</t>
    </r>
    <r>
      <rPr>
        <sz val="12"/>
        <color theme="1"/>
        <rFont val="Calibri"/>
        <family val="2"/>
        <charset val="204"/>
        <scheme val="minor"/>
      </rPr>
      <t xml:space="preserve">
Ткань верха: Tech-Relief 
160 г/м, WR, антистатик, мембрана с объёмным 
вертикальным рельефом. 
3000/3000 g/sqm/24h, 98% полиэстер, 
2%PU 
Утеплитель: Brinco DownPack 100% 
полиэстер, плотность модулей 280 г/м2 
Подкладка: Poly Twill 70 г/м, 100% 
полиэстер</t>
    </r>
  </si>
  <si>
    <t xml:space="preserve">ЗИМНЕЕ ПУХОВОЕ ПАЛЬТО 
ТКАНЬ ВЕРХА: курточная WR 60 гр/м, 100% ПА
УТЕПЛИТЕЛЬ: Искуственный лебяжий пух 100% полиэстер, пухпакет плотность 260 гр/м2
ПОДКЛАДКА: twill 100% полиэстер 70-77гр/м </t>
  </si>
  <si>
    <t>Айвори</t>
  </si>
  <si>
    <t>Принт Глиф/ черный деним</t>
  </si>
  <si>
    <t>Черный</t>
  </si>
  <si>
    <t>Кол-во</t>
  </si>
  <si>
    <t>Пожалуйста, заполните ваши контактные данные, количество необходимых моделей.</t>
  </si>
  <si>
    <t>Контактное лицо</t>
  </si>
  <si>
    <t>Телефон</t>
  </si>
  <si>
    <t>Почта</t>
  </si>
  <si>
    <t>Сумма заказа</t>
  </si>
  <si>
    <t xml:space="preserve">Высокий тёплый воротник; 
рукав «кимоно»; умеренный оверсайз; двубортная планка; два глубоких боковых кармана; фирменный пухпакет; световозвращающие элементы. </t>
  </si>
  <si>
    <t xml:space="preserve">Цена без капюшона ОПТ </t>
  </si>
  <si>
    <t>Цена без капюшона ОПТ</t>
  </si>
  <si>
    <t xml:space="preserve">Цена  ОПТ </t>
  </si>
  <si>
    <t xml:space="preserve">Цена с капюшоном ОПТ </t>
  </si>
  <si>
    <t>Цена с  капюшоном 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</si>
</sst>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2"/>
      <color theme="8" tint="-0.249977111117893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1"/>
      <name val="Bahnschrift SemiCondensed"/>
      <family val="2"/>
      <charset val="204"/>
    </font>
    <font>
      <sz val="11"/>
      <color theme="1"/>
      <name val="Bahnschrift SemiBold Condensed"/>
      <family val="2"/>
      <charset val="204"/>
    </font>
    <font>
      <sz val="14"/>
      <color theme="1"/>
      <name val="Bahnschrift SemiCondensed"/>
      <family val="2"/>
      <charset val="204"/>
    </font>
    <font>
      <sz val="12"/>
      <color theme="1"/>
      <name val="Bahnschrift SemiCondensed"/>
      <family val="2"/>
      <charset val="204"/>
    </font>
    <font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FCA4"/>
        <bgColor indexed="64"/>
      </patternFill>
    </fill>
  </fills>
  <borders count="2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2" borderId="0" xfId="0" applyFont="1" applyFill="1" applyBorder="1" applyAlignment="1">
      <alignment horizontal="center" vertical="center"/>
    </xf>
    <xf numFmtId="164" fontId="0" fillId="2" borderId="0" xfId="0" applyNumberFormat="1" applyFill="1" applyBorder="1"/>
    <xf numFmtId="164" fontId="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0" fillId="2" borderId="3" xfId="0" applyFill="1" applyBorder="1" applyAlignment="1"/>
    <xf numFmtId="0" fontId="0" fillId="2" borderId="7" xfId="0" applyFill="1" applyBorder="1" applyAlignment="1"/>
    <xf numFmtId="0" fontId="0" fillId="2" borderId="11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0" fillId="0" borderId="0" xfId="0"/>
    <xf numFmtId="49" fontId="0" fillId="2" borderId="0" xfId="0" applyNumberFormat="1" applyFill="1" applyBorder="1"/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/>
    <xf numFmtId="0" fontId="0" fillId="0" borderId="7" xfId="0" applyBorder="1" applyAlignment="1"/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/>
    <xf numFmtId="0" fontId="1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6" xfId="0" applyFont="1" applyFill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 applyProtection="1">
      <alignment horizontal="center" vertical="center" wrapText="1"/>
      <protection hidden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165" fontId="17" fillId="2" borderId="19" xfId="0" applyNumberFormat="1" applyFont="1" applyFill="1" applyBorder="1" applyAlignment="1" applyProtection="1">
      <alignment horizontal="center" vertical="center" wrapText="1"/>
    </xf>
    <xf numFmtId="165" fontId="17" fillId="2" borderId="20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right" vertical="top"/>
      <protection locked="0"/>
    </xf>
    <xf numFmtId="0" fontId="12" fillId="0" borderId="15" xfId="0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8F8F8"/>
      <color rgb="FFEAEAEA"/>
      <color rgb="FFC6FCA4"/>
      <color rgb="FFFFFF99"/>
      <color rgb="FFFFCC66"/>
      <color rgb="FFD1F3EA"/>
      <color rgb="FF9FE5D3"/>
      <color rgb="FF005C42"/>
      <color rgb="FFCC3399"/>
      <color rgb="FFABD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fmlaLink="$J$306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J$494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firstButton="1" fmlaLink="$J$278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J$464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fmlaLink="$J$330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535215</xdr:colOff>
      <xdr:row>0</xdr:row>
      <xdr:rowOff>131989</xdr:rowOff>
    </xdr:from>
    <xdr:to>
      <xdr:col>0</xdr:col>
      <xdr:colOff>2021112</xdr:colOff>
      <xdr:row>2</xdr:row>
      <xdr:rowOff>89655</xdr:rowOff>
    </xdr:to>
    <xdr:pic>
      <xdr:nvPicPr>
        <xdr:cNvPr id="2" name="Рисунок 1" descr="лого-brinco-черный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215" y="131989"/>
          <a:ext cx="1485897" cy="338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1</xdr:rowOff>
    </xdr:from>
    <xdr:to>
      <xdr:col>0</xdr:col>
      <xdr:colOff>3114675</xdr:colOff>
      <xdr:row>53</xdr:row>
      <xdr:rowOff>140333</xdr:rowOff>
    </xdr:to>
    <xdr:pic>
      <xdr:nvPicPr>
        <xdr:cNvPr id="3" name="Рисунок 2" descr="Аден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877051"/>
          <a:ext cx="3114675" cy="2426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262</xdr:row>
      <xdr:rowOff>161926</xdr:rowOff>
    </xdr:from>
    <xdr:to>
      <xdr:col>1</xdr:col>
      <xdr:colOff>100087</xdr:colOff>
      <xdr:row>276</xdr:row>
      <xdr:rowOff>85725</xdr:rowOff>
    </xdr:to>
    <xdr:pic>
      <xdr:nvPicPr>
        <xdr:cNvPr id="4" name="Рисунок 3" descr="гемма ЦВ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50003076"/>
          <a:ext cx="3475112" cy="25907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290</xdr:row>
      <xdr:rowOff>1</xdr:rowOff>
    </xdr:from>
    <xdr:to>
      <xdr:col>1</xdr:col>
      <xdr:colOff>76200</xdr:colOff>
      <xdr:row>303</xdr:row>
      <xdr:rowOff>19471</xdr:rowOff>
    </xdr:to>
    <xdr:pic>
      <xdr:nvPicPr>
        <xdr:cNvPr id="5" name="Рисунок 4" descr="ЛЕКИФ ЦВ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" y="55175151"/>
          <a:ext cx="3498849" cy="2610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552</xdr:row>
      <xdr:rowOff>1</xdr:rowOff>
    </xdr:from>
    <xdr:to>
      <xdr:col>0</xdr:col>
      <xdr:colOff>2887133</xdr:colOff>
      <xdr:row>563</xdr:row>
      <xdr:rowOff>94055</xdr:rowOff>
    </xdr:to>
    <xdr:pic>
      <xdr:nvPicPr>
        <xdr:cNvPr id="6" name="Рисунок 5" descr="СЕМИС ЦВ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02108001"/>
          <a:ext cx="2887133" cy="22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2</xdr:rowOff>
    </xdr:from>
    <xdr:to>
      <xdr:col>0</xdr:col>
      <xdr:colOff>2878667</xdr:colOff>
      <xdr:row>438</xdr:row>
      <xdr:rowOff>84519</xdr:rowOff>
    </xdr:to>
    <xdr:pic>
      <xdr:nvPicPr>
        <xdr:cNvPr id="7" name="Рисунок 6" descr="КАМЕЯ ЦВ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78676502"/>
          <a:ext cx="2878667" cy="2180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65828</xdr:colOff>
      <xdr:row>330</xdr:row>
      <xdr:rowOff>63425</xdr:rowOff>
    </xdr:to>
    <xdr:pic>
      <xdr:nvPicPr>
        <xdr:cNvPr id="8" name="Рисунок 7" descr="аскос ЦВ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60426600"/>
          <a:ext cx="3488478" cy="25399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64</xdr:row>
      <xdr:rowOff>0</xdr:rowOff>
    </xdr:from>
    <xdr:ext cx="3179075" cy="2476499"/>
    <xdr:pic>
      <xdr:nvPicPr>
        <xdr:cNvPr id="25" name="Рисунок 24" descr="Граветт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1258550"/>
          <a:ext cx="3179075" cy="24764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2</xdr:rowOff>
    </xdr:from>
    <xdr:ext cx="3190875" cy="2485693"/>
    <xdr:pic>
      <xdr:nvPicPr>
        <xdr:cNvPr id="26" name="Рисунок 25" descr="Бора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15640052"/>
          <a:ext cx="3190875" cy="248569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1</xdr:rowOff>
    </xdr:from>
    <xdr:ext cx="3238499" cy="2522791"/>
    <xdr:pic>
      <xdr:nvPicPr>
        <xdr:cNvPr id="27" name="Рисунок 26" descr="Гра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0212051"/>
          <a:ext cx="3238499" cy="2522791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139</xdr:row>
      <xdr:rowOff>19051</xdr:rowOff>
    </xdr:from>
    <xdr:ext cx="3571596" cy="2657474"/>
    <xdr:pic>
      <xdr:nvPicPr>
        <xdr:cNvPr id="28" name="Рисунок 27" descr="ХАПИ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" y="25565101"/>
          <a:ext cx="3571596" cy="265747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524</xdr:row>
      <xdr:rowOff>152458</xdr:rowOff>
    </xdr:from>
    <xdr:to>
      <xdr:col>1</xdr:col>
      <xdr:colOff>159782</xdr:colOff>
      <xdr:row>539</xdr:row>
      <xdr:rowOff>134938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26458"/>
          <a:ext cx="3582432" cy="2839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234</xdr:row>
      <xdr:rowOff>97098</xdr:rowOff>
    </xdr:from>
    <xdr:to>
      <xdr:col>0</xdr:col>
      <xdr:colOff>3238500</xdr:colOff>
      <xdr:row>250</xdr:row>
      <xdr:rowOff>35442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33375" y="44318498"/>
          <a:ext cx="2905125" cy="2986344"/>
        </a:xfrm>
        <a:prstGeom prst="rect">
          <a:avLst/>
        </a:prstGeom>
      </xdr:spPr>
    </xdr:pic>
    <xdr:clientData/>
  </xdr:twoCellAnchor>
  <xdr:twoCellAnchor editAs="oneCell">
    <xdr:from>
      <xdr:col>0</xdr:col>
      <xdr:colOff>246062</xdr:colOff>
      <xdr:row>166</xdr:row>
      <xdr:rowOff>63501</xdr:rowOff>
    </xdr:from>
    <xdr:to>
      <xdr:col>1</xdr:col>
      <xdr:colOff>23812</xdr:colOff>
      <xdr:row>180</xdr:row>
      <xdr:rowOff>55479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6062" y="31159451"/>
          <a:ext cx="3200400" cy="2658978"/>
        </a:xfrm>
        <a:prstGeom prst="rect">
          <a:avLst/>
        </a:prstGeom>
      </xdr:spPr>
    </xdr:pic>
    <xdr:clientData/>
  </xdr:twoCellAnchor>
  <xdr:twoCellAnchor editAs="oneCell">
    <xdr:from>
      <xdr:col>0</xdr:col>
      <xdr:colOff>500063</xdr:colOff>
      <xdr:row>189</xdr:row>
      <xdr:rowOff>55562</xdr:rowOff>
    </xdr:from>
    <xdr:to>
      <xdr:col>0</xdr:col>
      <xdr:colOff>3214688</xdr:colOff>
      <xdr:row>203</xdr:row>
      <xdr:rowOff>267316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00063" y="35533012"/>
          <a:ext cx="2714625" cy="2954954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452437</xdr:colOff>
      <xdr:row>213</xdr:row>
      <xdr:rowOff>95250</xdr:rowOff>
    </xdr:from>
    <xdr:to>
      <xdr:col>0</xdr:col>
      <xdr:colOff>3141006</xdr:colOff>
      <xdr:row>227</xdr:row>
      <xdr:rowOff>31468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2437" y="40316150"/>
          <a:ext cx="2688569" cy="2603218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18</xdr:row>
      <xdr:rowOff>31750</xdr:rowOff>
    </xdr:from>
    <xdr:to>
      <xdr:col>1</xdr:col>
      <xdr:colOff>135746</xdr:colOff>
      <xdr:row>28</xdr:row>
      <xdr:rowOff>39688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34938" y="2524125"/>
          <a:ext cx="3421871" cy="1912938"/>
        </a:xfrm>
        <a:prstGeom prst="rect">
          <a:avLst/>
        </a:prstGeom>
      </xdr:spPr>
    </xdr:pic>
    <xdr:clientData/>
  </xdr:twoCellAnchor>
  <xdr:oneCellAnchor>
    <xdr:from>
      <xdr:col>0</xdr:col>
      <xdr:colOff>1061356</xdr:colOff>
      <xdr:row>339</xdr:row>
      <xdr:rowOff>28348</xdr:rowOff>
    </xdr:from>
    <xdr:ext cx="1102179" cy="2768265"/>
    <xdr:pic>
      <xdr:nvPicPr>
        <xdr:cNvPr id="35" name="Рисунок 34" descr="Мальма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r="64446" b="1952"/>
        <a:stretch>
          <a:fillRect/>
        </a:stretch>
      </xdr:blipFill>
      <xdr:spPr>
        <a:xfrm>
          <a:off x="1061356" y="64645948"/>
          <a:ext cx="1102179" cy="2768265"/>
        </a:xfrm>
        <a:prstGeom prst="rect">
          <a:avLst/>
        </a:prstGeom>
      </xdr:spPr>
    </xdr:pic>
    <xdr:clientData/>
  </xdr:oneCellAnchor>
  <xdr:twoCellAnchor editAs="oneCell">
    <xdr:from>
      <xdr:col>0</xdr:col>
      <xdr:colOff>134938</xdr:colOff>
      <xdr:row>379</xdr:row>
      <xdr:rowOff>103187</xdr:rowOff>
    </xdr:from>
    <xdr:to>
      <xdr:col>1</xdr:col>
      <xdr:colOff>23813</xdr:colOff>
      <xdr:row>392</xdr:row>
      <xdr:rowOff>70211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34938" y="69292787"/>
          <a:ext cx="3311525" cy="2576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401</xdr:row>
      <xdr:rowOff>127001</xdr:rowOff>
    </xdr:from>
    <xdr:to>
      <xdr:col>1</xdr:col>
      <xdr:colOff>111124</xdr:colOff>
      <xdr:row>415</xdr:row>
      <xdr:rowOff>75857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5874" y="73850501"/>
          <a:ext cx="3517900" cy="2615856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134937</xdr:colOff>
      <xdr:row>447</xdr:row>
      <xdr:rowOff>103188</xdr:rowOff>
    </xdr:from>
    <xdr:to>
      <xdr:col>1</xdr:col>
      <xdr:colOff>4762</xdr:colOff>
      <xdr:row>458</xdr:row>
      <xdr:rowOff>124791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34937" y="82573813"/>
          <a:ext cx="3246438" cy="2117103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505</xdr:row>
      <xdr:rowOff>39689</xdr:rowOff>
    </xdr:from>
    <xdr:to>
      <xdr:col>1</xdr:col>
      <xdr:colOff>87313</xdr:colOff>
      <xdr:row>516</xdr:row>
      <xdr:rowOff>90180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1438" y="93194189"/>
          <a:ext cx="3438525" cy="214599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572</xdr:row>
      <xdr:rowOff>134937</xdr:rowOff>
    </xdr:from>
    <xdr:to>
      <xdr:col>1</xdr:col>
      <xdr:colOff>23812</xdr:colOff>
      <xdr:row>586</xdr:row>
      <xdr:rowOff>63261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l="24404" t="25836" r="38859" b="23919"/>
        <a:stretch/>
      </xdr:blipFill>
      <xdr:spPr>
        <a:xfrm>
          <a:off x="71437" y="106065637"/>
          <a:ext cx="3375025" cy="2595324"/>
        </a:xfrm>
        <a:prstGeom prst="rect">
          <a:avLst/>
        </a:prstGeom>
      </xdr:spPr>
    </xdr:pic>
    <xdr:clientData/>
  </xdr:twoCellAnchor>
  <xdr:oneCellAnchor>
    <xdr:from>
      <xdr:col>12</xdr:col>
      <xdr:colOff>209550</xdr:colOff>
      <xdr:row>3</xdr:row>
      <xdr:rowOff>93662</xdr:rowOff>
    </xdr:from>
    <xdr:ext cx="420136" cy="400050"/>
    <xdr:pic>
      <xdr:nvPicPr>
        <xdr:cNvPr id="56" name="Рисунок 55" descr="корзина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297863" y="665162"/>
          <a:ext cx="420136" cy="400050"/>
        </a:xfrm>
        <a:prstGeom prst="rect">
          <a:avLst/>
        </a:prstGeom>
      </xdr:spPr>
    </xdr:pic>
    <xdr:clientData/>
  </xdr:oneCellAnchor>
  <xdr:twoCellAnchor editAs="oneCell">
    <xdr:from>
      <xdr:col>0</xdr:col>
      <xdr:colOff>35719</xdr:colOff>
      <xdr:row>479</xdr:row>
      <xdr:rowOff>166687</xdr:rowOff>
    </xdr:from>
    <xdr:to>
      <xdr:col>0</xdr:col>
      <xdr:colOff>1726407</xdr:colOff>
      <xdr:row>493</xdr:row>
      <xdr:rowOff>35719</xdr:rowOff>
    </xdr:to>
    <xdr:pic>
      <xdr:nvPicPr>
        <xdr:cNvPr id="38" name="Рисунок 37" descr="айвори4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5719" y="93166406"/>
          <a:ext cx="1690688" cy="2536032"/>
        </a:xfrm>
        <a:prstGeom prst="rect">
          <a:avLst/>
        </a:prstGeom>
      </xdr:spPr>
    </xdr:pic>
    <xdr:clientData/>
  </xdr:twoCellAnchor>
  <xdr:twoCellAnchor editAs="oneCell">
    <xdr:from>
      <xdr:col>0</xdr:col>
      <xdr:colOff>1690689</xdr:colOff>
      <xdr:row>479</xdr:row>
      <xdr:rowOff>166688</xdr:rowOff>
    </xdr:from>
    <xdr:to>
      <xdr:col>1</xdr:col>
      <xdr:colOff>134940</xdr:colOff>
      <xdr:row>493</xdr:row>
      <xdr:rowOff>35720</xdr:rowOff>
    </xdr:to>
    <xdr:pic>
      <xdr:nvPicPr>
        <xdr:cNvPr id="39" name="Рисунок 38" descr="беж3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690689" y="93166407"/>
          <a:ext cx="1706564" cy="253603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277</xdr:row>
          <xdr:rowOff>38100</xdr:rowOff>
        </xdr:from>
        <xdr:to>
          <xdr:col>8</xdr:col>
          <xdr:colOff>82550</xdr:colOff>
          <xdr:row>279</xdr:row>
          <xdr:rowOff>6350</xdr:rowOff>
        </xdr:to>
        <xdr:sp macro="" textlink="">
          <xdr:nvSpPr>
            <xdr:cNvPr id="2049" name="Group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277</xdr:row>
          <xdr:rowOff>101600</xdr:rowOff>
        </xdr:from>
        <xdr:to>
          <xdr:col>3</xdr:col>
          <xdr:colOff>190500</xdr:colOff>
          <xdr:row>278</xdr:row>
          <xdr:rowOff>120650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277</xdr:row>
          <xdr:rowOff>95250</xdr:rowOff>
        </xdr:from>
        <xdr:to>
          <xdr:col>5</xdr:col>
          <xdr:colOff>0</xdr:colOff>
          <xdr:row>278</xdr:row>
          <xdr:rowOff>114300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277</xdr:row>
          <xdr:rowOff>101600</xdr:rowOff>
        </xdr:from>
        <xdr:to>
          <xdr:col>8</xdr:col>
          <xdr:colOff>50800</xdr:colOff>
          <xdr:row>278</xdr:row>
          <xdr:rowOff>120650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329</xdr:row>
          <xdr:rowOff>38100</xdr:rowOff>
        </xdr:from>
        <xdr:to>
          <xdr:col>8</xdr:col>
          <xdr:colOff>82550</xdr:colOff>
          <xdr:row>331</xdr:row>
          <xdr:rowOff>6350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329</xdr:row>
          <xdr:rowOff>101600</xdr:rowOff>
        </xdr:from>
        <xdr:to>
          <xdr:col>3</xdr:col>
          <xdr:colOff>190500</xdr:colOff>
          <xdr:row>330</xdr:row>
          <xdr:rowOff>120650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329</xdr:row>
          <xdr:rowOff>95250</xdr:rowOff>
        </xdr:from>
        <xdr:to>
          <xdr:col>5</xdr:col>
          <xdr:colOff>0</xdr:colOff>
          <xdr:row>330</xdr:row>
          <xdr:rowOff>114300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329</xdr:row>
          <xdr:rowOff>101600</xdr:rowOff>
        </xdr:from>
        <xdr:to>
          <xdr:col>8</xdr:col>
          <xdr:colOff>50800</xdr:colOff>
          <xdr:row>330</xdr:row>
          <xdr:rowOff>120650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305</xdr:row>
          <xdr:rowOff>38100</xdr:rowOff>
        </xdr:from>
        <xdr:to>
          <xdr:col>8</xdr:col>
          <xdr:colOff>82550</xdr:colOff>
          <xdr:row>307</xdr:row>
          <xdr:rowOff>6350</xdr:rowOff>
        </xdr:to>
        <xdr:sp macro="" textlink="">
          <xdr:nvSpPr>
            <xdr:cNvPr id="2057" name="Group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305</xdr:row>
          <xdr:rowOff>101600</xdr:rowOff>
        </xdr:from>
        <xdr:to>
          <xdr:col>3</xdr:col>
          <xdr:colOff>190500</xdr:colOff>
          <xdr:row>306</xdr:row>
          <xdr:rowOff>120650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305</xdr:row>
          <xdr:rowOff>95250</xdr:rowOff>
        </xdr:from>
        <xdr:to>
          <xdr:col>5</xdr:col>
          <xdr:colOff>0</xdr:colOff>
          <xdr:row>306</xdr:row>
          <xdr:rowOff>114300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305</xdr:row>
          <xdr:rowOff>101600</xdr:rowOff>
        </xdr:from>
        <xdr:to>
          <xdr:col>8</xdr:col>
          <xdr:colOff>50800</xdr:colOff>
          <xdr:row>306</xdr:row>
          <xdr:rowOff>120650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492</xdr:row>
          <xdr:rowOff>38100</xdr:rowOff>
        </xdr:from>
        <xdr:to>
          <xdr:col>8</xdr:col>
          <xdr:colOff>82550</xdr:colOff>
          <xdr:row>494</xdr:row>
          <xdr:rowOff>6350</xdr:rowOff>
        </xdr:to>
        <xdr:sp macro="" textlink="">
          <xdr:nvSpPr>
            <xdr:cNvPr id="2061" name="Group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492</xdr:row>
          <xdr:rowOff>82550</xdr:rowOff>
        </xdr:from>
        <xdr:to>
          <xdr:col>3</xdr:col>
          <xdr:colOff>184150</xdr:colOff>
          <xdr:row>493</xdr:row>
          <xdr:rowOff>101600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492</xdr:row>
          <xdr:rowOff>82550</xdr:rowOff>
        </xdr:from>
        <xdr:to>
          <xdr:col>4</xdr:col>
          <xdr:colOff>241300</xdr:colOff>
          <xdr:row>493</xdr:row>
          <xdr:rowOff>101600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492</xdr:row>
          <xdr:rowOff>76200</xdr:rowOff>
        </xdr:from>
        <xdr:to>
          <xdr:col>8</xdr:col>
          <xdr:colOff>50800</xdr:colOff>
          <xdr:row>493</xdr:row>
          <xdr:rowOff>95250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492</xdr:row>
          <xdr:rowOff>38100</xdr:rowOff>
        </xdr:from>
        <xdr:to>
          <xdr:col>8</xdr:col>
          <xdr:colOff>82550</xdr:colOff>
          <xdr:row>494</xdr:row>
          <xdr:rowOff>6350</xdr:rowOff>
        </xdr:to>
        <xdr:sp macro="" textlink="">
          <xdr:nvSpPr>
            <xdr:cNvPr id="2065" name="Group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492</xdr:row>
          <xdr:rowOff>82550</xdr:rowOff>
        </xdr:from>
        <xdr:to>
          <xdr:col>3</xdr:col>
          <xdr:colOff>184150</xdr:colOff>
          <xdr:row>493</xdr:row>
          <xdr:rowOff>101600</xdr:rowOff>
        </xdr:to>
        <xdr:sp macro="" textlink="">
          <xdr:nvSpPr>
            <xdr:cNvPr id="2066" name="Option 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492</xdr:row>
          <xdr:rowOff>82550</xdr:rowOff>
        </xdr:from>
        <xdr:to>
          <xdr:col>4</xdr:col>
          <xdr:colOff>241300</xdr:colOff>
          <xdr:row>493</xdr:row>
          <xdr:rowOff>101600</xdr:rowOff>
        </xdr:to>
        <xdr:sp macro="" textlink="">
          <xdr:nvSpPr>
            <xdr:cNvPr id="2067" name="Option 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492</xdr:row>
          <xdr:rowOff>76200</xdr:rowOff>
        </xdr:from>
        <xdr:to>
          <xdr:col>8</xdr:col>
          <xdr:colOff>50800</xdr:colOff>
          <xdr:row>493</xdr:row>
          <xdr:rowOff>95250</xdr:rowOff>
        </xdr:to>
        <xdr:sp macro="" textlink="">
          <xdr:nvSpPr>
            <xdr:cNvPr id="2068" name="Option 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492</xdr:row>
          <xdr:rowOff>38100</xdr:rowOff>
        </xdr:from>
        <xdr:to>
          <xdr:col>8</xdr:col>
          <xdr:colOff>82550</xdr:colOff>
          <xdr:row>494</xdr:row>
          <xdr:rowOff>6350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492</xdr:row>
          <xdr:rowOff>82550</xdr:rowOff>
        </xdr:from>
        <xdr:to>
          <xdr:col>3</xdr:col>
          <xdr:colOff>184150</xdr:colOff>
          <xdr:row>493</xdr:row>
          <xdr:rowOff>101600</xdr:rowOff>
        </xdr:to>
        <xdr:sp macro="" textlink="">
          <xdr:nvSpPr>
            <xdr:cNvPr id="2070" name="Option Butto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492</xdr:row>
          <xdr:rowOff>82550</xdr:rowOff>
        </xdr:from>
        <xdr:to>
          <xdr:col>4</xdr:col>
          <xdr:colOff>241300</xdr:colOff>
          <xdr:row>493</xdr:row>
          <xdr:rowOff>101600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492</xdr:row>
          <xdr:rowOff>76200</xdr:rowOff>
        </xdr:from>
        <xdr:to>
          <xdr:col>8</xdr:col>
          <xdr:colOff>50800</xdr:colOff>
          <xdr:row>493</xdr:row>
          <xdr:rowOff>95250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463</xdr:row>
          <xdr:rowOff>38100</xdr:rowOff>
        </xdr:from>
        <xdr:to>
          <xdr:col>8</xdr:col>
          <xdr:colOff>82550</xdr:colOff>
          <xdr:row>465</xdr:row>
          <xdr:rowOff>6350</xdr:rowOff>
        </xdr:to>
        <xdr:sp macro="" textlink="">
          <xdr:nvSpPr>
            <xdr:cNvPr id="2073" name="Group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Выберите вариант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463</xdr:row>
          <xdr:rowOff>82550</xdr:rowOff>
        </xdr:from>
        <xdr:to>
          <xdr:col>3</xdr:col>
          <xdr:colOff>184150</xdr:colOff>
          <xdr:row>464</xdr:row>
          <xdr:rowOff>101600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Без опушки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463</xdr:row>
          <xdr:rowOff>82550</xdr:rowOff>
        </xdr:from>
        <xdr:to>
          <xdr:col>4</xdr:col>
          <xdr:colOff>241300</xdr:colOff>
          <xdr:row>464</xdr:row>
          <xdr:rowOff>101600</xdr:rowOff>
        </xdr:to>
        <xdr:sp macro="" textlink="">
          <xdr:nvSpPr>
            <xdr:cNvPr id="2075" name="Option Butto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Искусственная опушка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463</xdr:row>
          <xdr:rowOff>76200</xdr:rowOff>
        </xdr:from>
        <xdr:to>
          <xdr:col>8</xdr:col>
          <xdr:colOff>50800</xdr:colOff>
          <xdr:row>464</xdr:row>
          <xdr:rowOff>95250</xdr:rowOff>
        </xdr:to>
        <xdr:sp macro="" textlink="">
          <xdr:nvSpPr>
            <xdr:cNvPr id="2076" name="Option Butto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Натуральная опушка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01"/>
  <sheetViews>
    <sheetView showGridLines="0" tabSelected="1" view="pageBreakPreview" topLeftCell="A256" zoomScale="80" zoomScaleSheetLayoutView="80" workbookViewId="0">
      <selection activeCell="O273" sqref="O273"/>
    </sheetView>
  </sheetViews>
  <sheetFormatPr defaultColWidth="8.7265625" defaultRowHeight="14.5" x14ac:dyDescent="0.35"/>
  <cols>
    <col min="1" max="1" width="49" style="29" customWidth="1"/>
    <col min="2" max="2" width="2.81640625" style="29" customWidth="1"/>
    <col min="3" max="3" width="8.26953125" style="29" customWidth="1"/>
    <col min="4" max="4" width="19.453125" style="29" customWidth="1"/>
    <col min="5" max="9" width="6.26953125" style="29" customWidth="1"/>
    <col min="10" max="10" width="6" style="29" customWidth="1"/>
    <col min="11" max="13" width="6.26953125" style="29" customWidth="1"/>
    <col min="14" max="14" width="5.81640625" style="29" customWidth="1"/>
    <col min="15" max="15" width="9" style="29" customWidth="1"/>
    <col min="16" max="16" width="18.81640625" style="29" customWidth="1"/>
    <col min="17" max="16384" width="8.7265625" style="29"/>
  </cols>
  <sheetData>
    <row r="1" spans="1:16" ht="15" customHeight="1" x14ac:dyDescent="0.35">
      <c r="A1" s="55"/>
      <c r="B1" s="81" t="s">
        <v>86</v>
      </c>
      <c r="C1" s="81"/>
      <c r="D1" s="81"/>
      <c r="E1" s="81"/>
      <c r="F1" s="81"/>
      <c r="G1" s="81"/>
      <c r="H1" s="81"/>
      <c r="I1" s="81"/>
      <c r="J1" s="81"/>
      <c r="K1" s="82" t="s">
        <v>4</v>
      </c>
      <c r="L1" s="82"/>
      <c r="M1" s="82"/>
      <c r="N1" s="82"/>
      <c r="O1" s="82"/>
      <c r="P1" s="82"/>
    </row>
    <row r="2" spans="1:16" ht="15" customHeight="1" x14ac:dyDescent="0.35">
      <c r="A2" s="55"/>
      <c r="B2" s="81"/>
      <c r="C2" s="81"/>
      <c r="D2" s="81"/>
      <c r="E2" s="81"/>
      <c r="F2" s="81"/>
      <c r="G2" s="81"/>
      <c r="H2" s="81"/>
      <c r="I2" s="81"/>
      <c r="J2" s="81"/>
      <c r="K2" s="82"/>
      <c r="L2" s="82"/>
      <c r="M2" s="82"/>
      <c r="N2" s="82"/>
      <c r="O2" s="82"/>
      <c r="P2" s="82"/>
    </row>
    <row r="3" spans="1:16" ht="15" customHeigh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6"/>
      <c r="L3" s="56"/>
      <c r="M3" s="56"/>
      <c r="N3" s="56"/>
      <c r="O3" s="56"/>
      <c r="P3" s="56"/>
    </row>
    <row r="4" spans="1:16" ht="15" customHeight="1" x14ac:dyDescent="0.35">
      <c r="A4" s="110" t="s">
        <v>160</v>
      </c>
      <c r="B4" s="110"/>
      <c r="C4" s="110"/>
      <c r="D4" s="110"/>
      <c r="E4" s="110"/>
      <c r="F4" s="16"/>
      <c r="G4" s="16"/>
      <c r="H4" s="16"/>
      <c r="I4" s="16"/>
      <c r="J4" s="16"/>
      <c r="K4" s="83"/>
      <c r="L4" s="83"/>
      <c r="M4" s="111"/>
      <c r="N4" s="111"/>
      <c r="O4" s="59" t="s">
        <v>159</v>
      </c>
      <c r="P4" s="60" t="s">
        <v>164</v>
      </c>
    </row>
    <row r="5" spans="1:16" ht="15" customHeight="1" x14ac:dyDescent="0.35">
      <c r="A5" s="110"/>
      <c r="B5" s="110"/>
      <c r="C5" s="110"/>
      <c r="D5" s="110"/>
      <c r="E5" s="110"/>
      <c r="F5" s="16"/>
      <c r="G5" s="16"/>
      <c r="H5" s="16"/>
      <c r="I5" s="16"/>
      <c r="J5" s="16"/>
      <c r="K5" s="83"/>
      <c r="L5" s="83"/>
      <c r="M5" s="111"/>
      <c r="N5" s="111"/>
      <c r="O5" s="84">
        <f>SUM(O21,O23,O43,O45,O47,O66,O68,O70,O89,O91,O93,O95,O113,O115,O117,O119,O140,O142,O144,O146,O148,O150,O169,O171,O173,O175,O193,O195,O197,O199,O216,O218,O220,O222,O239,O241,O243,O245,O265,O267,O269,O271,O292,O294,O296,O319,O321,O323,N343,N345,N347,N385,N387,N389,N407,N409,N411,O429,O431,O433,O455,O457,O482,O484,O486,O508,O510,O512,O530,O532,O534,O554,O556,O558,N577,N579,N581)+N356+N358+N360+N591+N593+N595</f>
        <v>1</v>
      </c>
      <c r="P5" s="86">
        <f>SUM(P21,P23,P43,P45,P47,P66,P68,P70,P89,P91,P93,P95,P113,P115,P117,P119,P140,P142,P144,P146,P148,P150,P169,P171,P173,P175,P193,P195,P197,P199,P216,P218,P220,P222,P239,P241,P243,P245,P265,P267,P269,P271,P292,P294,P296,P319,P321,P323,O343,O345,O347,O385,O387,O389,O407,O409,O411,P429,P431,P433,P455,P457,P482,P484,P486,P508,P510,P512,P530,P532,P534,P554,P556,P558,O577,O579,O581)+O356+O358+O360+O591+O593+O595</f>
        <v>7790</v>
      </c>
    </row>
    <row r="6" spans="1:16" ht="15" customHeight="1" x14ac:dyDescent="0.35">
      <c r="A6" s="110"/>
      <c r="B6" s="110"/>
      <c r="C6" s="110"/>
      <c r="D6" s="110"/>
      <c r="E6" s="110"/>
      <c r="F6" s="16"/>
      <c r="G6" s="16"/>
      <c r="H6" s="16"/>
      <c r="I6" s="16"/>
      <c r="J6" s="16"/>
      <c r="K6" s="83"/>
      <c r="L6" s="83"/>
      <c r="M6" s="111"/>
      <c r="N6" s="111"/>
      <c r="O6" s="85"/>
      <c r="P6" s="87"/>
    </row>
    <row r="7" spans="1:16" ht="15" customHeight="1" x14ac:dyDescent="0.35">
      <c r="A7" s="58" t="s">
        <v>161</v>
      </c>
      <c r="B7" s="88" t="s">
        <v>162</v>
      </c>
      <c r="C7" s="88"/>
      <c r="D7" s="88" t="s">
        <v>163</v>
      </c>
      <c r="E7" s="8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5" customHeight="1" x14ac:dyDescent="0.35">
      <c r="A8" s="61"/>
      <c r="B8" s="89"/>
      <c r="C8" s="89"/>
      <c r="D8" s="89"/>
      <c r="E8" s="89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5" customHeight="1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57"/>
      <c r="L10" s="57"/>
      <c r="M10" s="57"/>
      <c r="N10" s="57"/>
      <c r="O10" s="57"/>
      <c r="P10" s="57"/>
    </row>
    <row r="11" spans="1:16" ht="46.5" customHeight="1" x14ac:dyDescent="0.35">
      <c r="A11" s="147" t="s">
        <v>117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</row>
    <row r="12" spans="1:16" ht="15" customHeight="1" x14ac:dyDescent="0.35">
      <c r="A12" s="50"/>
      <c r="B12" s="5"/>
      <c r="C12" s="122" t="s">
        <v>116</v>
      </c>
      <c r="D12" s="122"/>
      <c r="E12" s="122"/>
      <c r="F12" s="122"/>
      <c r="G12" s="122"/>
      <c r="H12" s="23"/>
      <c r="I12" s="122" t="s">
        <v>87</v>
      </c>
      <c r="J12" s="122"/>
      <c r="K12" s="122"/>
      <c r="L12" s="122"/>
      <c r="M12" s="122"/>
      <c r="N12" s="122"/>
      <c r="O12" s="122"/>
      <c r="P12" s="122"/>
    </row>
    <row r="13" spans="1:16" ht="15" customHeight="1" x14ac:dyDescent="0.35">
      <c r="A13" s="112" t="s">
        <v>13</v>
      </c>
      <c r="B13" s="5"/>
      <c r="C13" s="122"/>
      <c r="D13" s="122"/>
      <c r="E13" s="122"/>
      <c r="F13" s="122"/>
      <c r="G13" s="122"/>
      <c r="H13" s="23"/>
      <c r="I13" s="122"/>
      <c r="J13" s="122"/>
      <c r="K13" s="122"/>
      <c r="L13" s="122"/>
      <c r="M13" s="122"/>
      <c r="N13" s="122"/>
      <c r="O13" s="122"/>
      <c r="P13" s="122"/>
    </row>
    <row r="14" spans="1:16" ht="15" customHeight="1" x14ac:dyDescent="0.35">
      <c r="A14" s="113"/>
      <c r="B14" s="5"/>
      <c r="C14" s="122"/>
      <c r="D14" s="122"/>
      <c r="E14" s="122"/>
      <c r="F14" s="122"/>
      <c r="G14" s="122"/>
      <c r="H14" s="23"/>
      <c r="I14" s="122"/>
      <c r="J14" s="122"/>
      <c r="K14" s="122"/>
      <c r="L14" s="122"/>
      <c r="M14" s="122"/>
      <c r="N14" s="122"/>
      <c r="O14" s="122"/>
      <c r="P14" s="122"/>
    </row>
    <row r="15" spans="1:16" ht="15" customHeight="1" x14ac:dyDescent="0.35">
      <c r="A15" s="20" t="s">
        <v>6</v>
      </c>
      <c r="B15" s="2"/>
      <c r="C15" s="122"/>
      <c r="D15" s="122"/>
      <c r="E15" s="122"/>
      <c r="F15" s="122"/>
      <c r="G15" s="122"/>
      <c r="H15" s="23"/>
      <c r="I15" s="122"/>
      <c r="J15" s="122"/>
      <c r="K15" s="122"/>
      <c r="L15" s="122"/>
      <c r="M15" s="122"/>
      <c r="N15" s="122"/>
      <c r="O15" s="122"/>
      <c r="P15" s="122"/>
    </row>
    <row r="16" spans="1:16" ht="15" customHeight="1" x14ac:dyDescent="0.35">
      <c r="A16" s="21" t="s">
        <v>15</v>
      </c>
      <c r="B16" s="3"/>
      <c r="C16" s="122"/>
      <c r="D16" s="122"/>
      <c r="E16" s="122"/>
      <c r="F16" s="122"/>
      <c r="G16" s="122"/>
      <c r="H16" s="23"/>
      <c r="I16" s="122"/>
      <c r="J16" s="122"/>
      <c r="K16" s="122"/>
      <c r="L16" s="122"/>
      <c r="M16" s="122"/>
      <c r="N16" s="122"/>
      <c r="O16" s="122"/>
      <c r="P16" s="122"/>
    </row>
    <row r="17" spans="1:16" ht="15" customHeight="1" x14ac:dyDescent="0.35">
      <c r="A17" s="21" t="s">
        <v>14</v>
      </c>
      <c r="B17" s="3"/>
      <c r="C17" s="122"/>
      <c r="D17" s="122"/>
      <c r="E17" s="122"/>
      <c r="F17" s="122"/>
      <c r="G17" s="122"/>
      <c r="H17" s="23"/>
      <c r="I17" s="122"/>
      <c r="J17" s="122"/>
      <c r="K17" s="122"/>
      <c r="L17" s="122"/>
      <c r="M17" s="122"/>
      <c r="N17" s="122"/>
      <c r="O17" s="122"/>
      <c r="P17" s="122"/>
    </row>
    <row r="18" spans="1:16" ht="15" customHeight="1" x14ac:dyDescent="0.35">
      <c r="B18" s="3"/>
      <c r="C18" s="122"/>
      <c r="D18" s="122"/>
      <c r="E18" s="122"/>
      <c r="F18" s="122"/>
      <c r="G18" s="122"/>
      <c r="H18" s="23"/>
      <c r="I18" s="122"/>
      <c r="J18" s="122"/>
      <c r="K18" s="122"/>
      <c r="L18" s="122"/>
      <c r="M18" s="122"/>
      <c r="N18" s="122"/>
      <c r="O18" s="122"/>
      <c r="P18" s="122"/>
    </row>
    <row r="19" spans="1:16" ht="15" customHeight="1" x14ac:dyDescent="0.35">
      <c r="A19" s="131"/>
      <c r="B19" s="131"/>
      <c r="C19" s="1"/>
      <c r="D19" s="1"/>
      <c r="E19" s="24"/>
      <c r="F19" s="25"/>
      <c r="G19" s="107" t="s">
        <v>0</v>
      </c>
      <c r="H19" s="107"/>
      <c r="I19" s="107"/>
      <c r="J19" s="107"/>
      <c r="K19" s="107"/>
      <c r="L19" s="107"/>
      <c r="M19" s="107"/>
      <c r="N19" s="108"/>
      <c r="O19" s="1"/>
      <c r="P19" s="1"/>
    </row>
    <row r="20" spans="1:16" ht="15" customHeight="1" x14ac:dyDescent="0.35">
      <c r="A20" s="131"/>
      <c r="B20" s="131"/>
      <c r="C20" s="116" t="s">
        <v>1</v>
      </c>
      <c r="D20" s="117"/>
      <c r="E20" s="117"/>
      <c r="F20" s="118"/>
      <c r="G20" s="48">
        <v>134</v>
      </c>
      <c r="H20" s="48">
        <v>140</v>
      </c>
      <c r="I20" s="48">
        <v>146</v>
      </c>
      <c r="J20" s="48">
        <v>152</v>
      </c>
      <c r="K20" s="54">
        <v>158</v>
      </c>
      <c r="L20" s="48">
        <v>164</v>
      </c>
      <c r="M20" s="48">
        <v>170</v>
      </c>
      <c r="N20" s="48">
        <v>176</v>
      </c>
      <c r="O20" s="48" t="s">
        <v>2</v>
      </c>
      <c r="P20" s="48" t="s">
        <v>3</v>
      </c>
    </row>
    <row r="21" spans="1:16" ht="15" customHeight="1" x14ac:dyDescent="0.35">
      <c r="A21" s="131"/>
      <c r="B21" s="131"/>
      <c r="C21" s="71" t="s">
        <v>16</v>
      </c>
      <c r="D21" s="92"/>
      <c r="E21" s="92"/>
      <c r="F21" s="72"/>
      <c r="G21" s="65"/>
      <c r="H21" s="65"/>
      <c r="I21" s="65"/>
      <c r="J21" s="65"/>
      <c r="K21" s="65"/>
      <c r="L21" s="65"/>
      <c r="M21" s="65"/>
      <c r="N21" s="65"/>
      <c r="O21" s="125">
        <f>SUM(G21:N22)</f>
        <v>0</v>
      </c>
      <c r="P21" s="125">
        <f>SUM(G21*G25+H21*G25+I21*I25+J21*I25+K21*I25+L21*I25+M21*M25+N21*M25)</f>
        <v>0</v>
      </c>
    </row>
    <row r="22" spans="1:16" ht="15" customHeight="1" x14ac:dyDescent="0.35">
      <c r="A22" s="131"/>
      <c r="B22" s="131"/>
      <c r="C22" s="73"/>
      <c r="D22" s="93"/>
      <c r="E22" s="93"/>
      <c r="F22" s="74"/>
      <c r="G22" s="66"/>
      <c r="H22" s="66"/>
      <c r="I22" s="66"/>
      <c r="J22" s="66"/>
      <c r="K22" s="66"/>
      <c r="L22" s="66"/>
      <c r="M22" s="66"/>
      <c r="N22" s="66"/>
      <c r="O22" s="126"/>
      <c r="P22" s="126"/>
    </row>
    <row r="23" spans="1:16" ht="15" customHeight="1" x14ac:dyDescent="0.35">
      <c r="A23" s="131"/>
      <c r="B23" s="131"/>
      <c r="C23" s="75" t="s">
        <v>17</v>
      </c>
      <c r="D23" s="90"/>
      <c r="E23" s="90"/>
      <c r="F23" s="76"/>
      <c r="G23" s="65"/>
      <c r="H23" s="65"/>
      <c r="I23" s="65"/>
      <c r="J23" s="65"/>
      <c r="K23" s="65"/>
      <c r="L23" s="65"/>
      <c r="M23" s="65"/>
      <c r="N23" s="65"/>
      <c r="O23" s="125">
        <f>SUM(G23:N24)</f>
        <v>0</v>
      </c>
      <c r="P23" s="125">
        <f>SUM(G23*G25+H23*G25+I23*I25+J23*I25+K23*I25+L23*I25+M23*M25+N23*M25)</f>
        <v>0</v>
      </c>
    </row>
    <row r="24" spans="1:16" ht="15" customHeight="1" x14ac:dyDescent="0.35">
      <c r="A24" s="131"/>
      <c r="B24" s="131"/>
      <c r="C24" s="77"/>
      <c r="D24" s="91"/>
      <c r="E24" s="91"/>
      <c r="F24" s="78"/>
      <c r="G24" s="66"/>
      <c r="H24" s="66"/>
      <c r="I24" s="66"/>
      <c r="J24" s="66"/>
      <c r="K24" s="66"/>
      <c r="L24" s="66"/>
      <c r="M24" s="66"/>
      <c r="N24" s="66"/>
      <c r="O24" s="127"/>
      <c r="P24" s="127"/>
    </row>
    <row r="25" spans="1:16" ht="15" customHeight="1" x14ac:dyDescent="0.35">
      <c r="A25" s="131"/>
      <c r="B25" s="131"/>
      <c r="C25" s="79" t="s">
        <v>7</v>
      </c>
      <c r="D25" s="67"/>
      <c r="E25" s="67"/>
      <c r="F25" s="68"/>
      <c r="G25" s="79">
        <v>5490</v>
      </c>
      <c r="H25" s="68"/>
      <c r="I25" s="121">
        <v>5990</v>
      </c>
      <c r="J25" s="121"/>
      <c r="K25" s="121"/>
      <c r="L25" s="121"/>
      <c r="M25" s="121">
        <v>6290</v>
      </c>
      <c r="N25" s="121"/>
      <c r="O25" s="1"/>
      <c r="P25" s="1"/>
    </row>
    <row r="26" spans="1:16" ht="15" customHeight="1" x14ac:dyDescent="0.35">
      <c r="A26" s="131"/>
      <c r="B26" s="131"/>
      <c r="C26" s="80"/>
      <c r="D26" s="69"/>
      <c r="E26" s="69"/>
      <c r="F26" s="70"/>
      <c r="G26" s="80"/>
      <c r="H26" s="70"/>
      <c r="I26" s="121"/>
      <c r="J26" s="121"/>
      <c r="K26" s="121"/>
      <c r="L26" s="121"/>
      <c r="M26" s="121"/>
      <c r="N26" s="121"/>
      <c r="O26" s="1"/>
      <c r="P26" s="1"/>
    </row>
    <row r="27" spans="1:16" ht="15" customHeight="1" x14ac:dyDescent="0.35">
      <c r="A27" s="131"/>
      <c r="B27" s="131"/>
      <c r="C27" s="79" t="s">
        <v>8</v>
      </c>
      <c r="D27" s="67"/>
      <c r="E27" s="67"/>
      <c r="F27" s="68"/>
      <c r="G27" s="79">
        <v>11990</v>
      </c>
      <c r="H27" s="68"/>
      <c r="I27" s="121">
        <v>11990</v>
      </c>
      <c r="J27" s="121"/>
      <c r="K27" s="121"/>
      <c r="L27" s="121"/>
      <c r="M27" s="121">
        <v>12990</v>
      </c>
      <c r="N27" s="121"/>
      <c r="O27" s="1"/>
      <c r="P27" s="1"/>
    </row>
    <row r="28" spans="1:16" ht="15" customHeight="1" x14ac:dyDescent="0.35">
      <c r="A28" s="131"/>
      <c r="B28" s="131"/>
      <c r="C28" s="80"/>
      <c r="D28" s="69"/>
      <c r="E28" s="69"/>
      <c r="F28" s="70"/>
      <c r="G28" s="80"/>
      <c r="H28" s="70"/>
      <c r="I28" s="121"/>
      <c r="J28" s="121"/>
      <c r="K28" s="121"/>
      <c r="L28" s="121"/>
      <c r="M28" s="121"/>
      <c r="N28" s="121"/>
      <c r="O28" s="1"/>
      <c r="P28" s="1"/>
    </row>
    <row r="29" spans="1:16" ht="15" customHeight="1" x14ac:dyDescent="0.35">
      <c r="A29" s="131"/>
      <c r="B29" s="13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"/>
      <c r="P29" s="1"/>
    </row>
    <row r="30" spans="1:16" ht="15" customHeight="1" x14ac:dyDescent="0.35">
      <c r="A30" s="131"/>
      <c r="B30" s="13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"/>
      <c r="P30" s="1"/>
    </row>
    <row r="31" spans="1:16" ht="15" customHeight="1" x14ac:dyDescent="0.35">
      <c r="A31" s="131"/>
      <c r="B31" s="131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"/>
      <c r="P31" s="1"/>
    </row>
    <row r="32" spans="1:16" ht="15" customHeight="1" x14ac:dyDescent="0.35"/>
    <row r="33" spans="1:16" ht="15" customHeight="1" x14ac:dyDescent="0.35">
      <c r="A33" s="50"/>
      <c r="B33" s="5"/>
      <c r="C33" s="122" t="s">
        <v>23</v>
      </c>
      <c r="D33" s="122"/>
      <c r="E33" s="122"/>
      <c r="F33" s="122"/>
      <c r="G33" s="122"/>
      <c r="H33" s="23"/>
      <c r="I33" s="122" t="s">
        <v>88</v>
      </c>
      <c r="J33" s="122"/>
      <c r="K33" s="122"/>
      <c r="L33" s="122"/>
      <c r="M33" s="122"/>
      <c r="N33" s="122"/>
      <c r="O33" s="122"/>
      <c r="P33" s="122"/>
    </row>
    <row r="34" spans="1:16" ht="15" customHeight="1" x14ac:dyDescent="0.35">
      <c r="A34" s="112" t="s">
        <v>19</v>
      </c>
      <c r="B34" s="5"/>
      <c r="C34" s="122"/>
      <c r="D34" s="122"/>
      <c r="E34" s="122"/>
      <c r="F34" s="122"/>
      <c r="G34" s="122"/>
      <c r="H34" s="23"/>
      <c r="I34" s="122"/>
      <c r="J34" s="122"/>
      <c r="K34" s="122"/>
      <c r="L34" s="122"/>
      <c r="M34" s="122"/>
      <c r="N34" s="122"/>
      <c r="O34" s="122"/>
      <c r="P34" s="122"/>
    </row>
    <row r="35" spans="1:16" ht="15" customHeight="1" x14ac:dyDescent="0.35">
      <c r="A35" s="113"/>
      <c r="B35" s="5"/>
      <c r="C35" s="122"/>
      <c r="D35" s="122"/>
      <c r="E35" s="122"/>
      <c r="F35" s="122"/>
      <c r="G35" s="122"/>
      <c r="H35" s="23"/>
      <c r="I35" s="122"/>
      <c r="J35" s="122"/>
      <c r="K35" s="122"/>
      <c r="L35" s="122"/>
      <c r="M35" s="122"/>
      <c r="N35" s="122"/>
      <c r="O35" s="122"/>
      <c r="P35" s="122"/>
    </row>
    <row r="36" spans="1:16" ht="15" customHeight="1" x14ac:dyDescent="0.35">
      <c r="A36" s="20" t="s">
        <v>20</v>
      </c>
      <c r="B36" s="2"/>
      <c r="C36" s="122"/>
      <c r="D36" s="122"/>
      <c r="E36" s="122"/>
      <c r="F36" s="122"/>
      <c r="G36" s="122"/>
      <c r="H36" s="23"/>
      <c r="I36" s="122"/>
      <c r="J36" s="122"/>
      <c r="K36" s="122"/>
      <c r="L36" s="122"/>
      <c r="M36" s="122"/>
      <c r="N36" s="122"/>
      <c r="O36" s="122"/>
      <c r="P36" s="122"/>
    </row>
    <row r="37" spans="1:16" ht="15" customHeight="1" x14ac:dyDescent="0.35">
      <c r="A37" s="21" t="s">
        <v>21</v>
      </c>
      <c r="B37" s="3"/>
      <c r="C37" s="122"/>
      <c r="D37" s="122"/>
      <c r="E37" s="122"/>
      <c r="F37" s="122"/>
      <c r="G37" s="122"/>
      <c r="H37" s="23"/>
      <c r="I37" s="122"/>
      <c r="J37" s="122"/>
      <c r="K37" s="122"/>
      <c r="L37" s="122"/>
      <c r="M37" s="122"/>
      <c r="N37" s="122"/>
      <c r="O37" s="122"/>
      <c r="P37" s="122"/>
    </row>
    <row r="38" spans="1:16" ht="15" customHeight="1" x14ac:dyDescent="0.35">
      <c r="A38" s="22"/>
      <c r="B38" s="3"/>
      <c r="C38" s="122"/>
      <c r="D38" s="122"/>
      <c r="E38" s="122"/>
      <c r="F38" s="122"/>
      <c r="G38" s="122"/>
      <c r="H38" s="23"/>
      <c r="I38" s="122"/>
      <c r="J38" s="122"/>
      <c r="K38" s="122"/>
      <c r="L38" s="122"/>
      <c r="M38" s="122"/>
      <c r="N38" s="122"/>
      <c r="O38" s="122"/>
      <c r="P38" s="122"/>
    </row>
    <row r="39" spans="1:16" ht="15" customHeight="1" x14ac:dyDescent="0.35">
      <c r="A39" s="21" t="s">
        <v>22</v>
      </c>
      <c r="B39" s="3"/>
      <c r="C39" s="122"/>
      <c r="D39" s="122"/>
      <c r="E39" s="122"/>
      <c r="F39" s="122"/>
      <c r="G39" s="122"/>
      <c r="H39" s="23"/>
      <c r="I39" s="122"/>
      <c r="J39" s="122"/>
      <c r="K39" s="122"/>
      <c r="L39" s="122"/>
      <c r="M39" s="122"/>
      <c r="N39" s="122"/>
      <c r="O39" s="122"/>
      <c r="P39" s="122"/>
    </row>
    <row r="40" spans="1:16" ht="15" customHeight="1" x14ac:dyDescent="0.35">
      <c r="A40" s="51"/>
      <c r="B40" s="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"/>
    </row>
    <row r="41" spans="1:16" ht="15" customHeight="1" x14ac:dyDescent="0.35">
      <c r="A41" s="4"/>
      <c r="B41" s="1"/>
      <c r="C41" s="1"/>
      <c r="D41" s="1"/>
      <c r="E41" s="24"/>
      <c r="F41" s="25"/>
      <c r="G41" s="107" t="s">
        <v>0</v>
      </c>
      <c r="H41" s="107"/>
      <c r="I41" s="107"/>
      <c r="J41" s="107"/>
      <c r="K41" s="107"/>
      <c r="L41" s="107"/>
      <c r="M41" s="107"/>
      <c r="N41" s="108"/>
      <c r="O41" s="1"/>
      <c r="P41" s="1"/>
    </row>
    <row r="42" spans="1:16" ht="15" customHeight="1" x14ac:dyDescent="0.35">
      <c r="A42" s="4"/>
      <c r="B42" s="51"/>
      <c r="C42" s="7" t="s">
        <v>1</v>
      </c>
      <c r="D42" s="26"/>
      <c r="E42" s="26"/>
      <c r="F42" s="8"/>
      <c r="G42" s="48">
        <v>134</v>
      </c>
      <c r="H42" s="48">
        <v>140</v>
      </c>
      <c r="I42" s="48">
        <v>146</v>
      </c>
      <c r="J42" s="48">
        <v>152</v>
      </c>
      <c r="K42" s="48">
        <v>158</v>
      </c>
      <c r="L42" s="48">
        <v>164</v>
      </c>
      <c r="M42" s="48">
        <v>170</v>
      </c>
      <c r="N42" s="48">
        <v>176</v>
      </c>
      <c r="O42" s="48" t="s">
        <v>2</v>
      </c>
      <c r="P42" s="48" t="s">
        <v>3</v>
      </c>
    </row>
    <row r="43" spans="1:16" ht="15" customHeight="1" x14ac:dyDescent="0.35">
      <c r="A43" s="131"/>
      <c r="B43" s="132"/>
      <c r="C43" s="71" t="s">
        <v>24</v>
      </c>
      <c r="D43" s="92"/>
      <c r="E43" s="92"/>
      <c r="F43" s="72"/>
      <c r="G43" s="145"/>
      <c r="H43" s="145"/>
      <c r="I43" s="145"/>
      <c r="J43" s="145"/>
      <c r="K43" s="145"/>
      <c r="L43" s="145"/>
      <c r="M43" s="145"/>
      <c r="N43" s="145"/>
      <c r="O43" s="125">
        <f>SUM(G43:N44)</f>
        <v>0</v>
      </c>
      <c r="P43" s="125">
        <f>SUM(G43*G49+H43*G49+I43*G49+J43*J49+K43*J49+L43*J49+M43*M49+N43*M49)</f>
        <v>0</v>
      </c>
    </row>
    <row r="44" spans="1:16" ht="15" customHeight="1" x14ac:dyDescent="0.35">
      <c r="A44" s="131"/>
      <c r="B44" s="132"/>
      <c r="C44" s="73"/>
      <c r="D44" s="93"/>
      <c r="E44" s="93"/>
      <c r="F44" s="74"/>
      <c r="G44" s="146"/>
      <c r="H44" s="146"/>
      <c r="I44" s="146"/>
      <c r="J44" s="146"/>
      <c r="K44" s="146"/>
      <c r="L44" s="146"/>
      <c r="M44" s="146"/>
      <c r="N44" s="146"/>
      <c r="O44" s="126"/>
      <c r="P44" s="126"/>
    </row>
    <row r="45" spans="1:16" ht="15" customHeight="1" x14ac:dyDescent="0.35">
      <c r="A45" s="131"/>
      <c r="B45" s="132"/>
      <c r="C45" s="75" t="s">
        <v>25</v>
      </c>
      <c r="D45" s="90"/>
      <c r="E45" s="90"/>
      <c r="F45" s="76"/>
      <c r="G45" s="145"/>
      <c r="H45" s="145"/>
      <c r="I45" s="145"/>
      <c r="J45" s="145"/>
      <c r="K45" s="145"/>
      <c r="L45" s="145"/>
      <c r="M45" s="145"/>
      <c r="N45" s="145"/>
      <c r="O45" s="125">
        <f>SUM(G45:N46)</f>
        <v>0</v>
      </c>
      <c r="P45" s="125">
        <f>SUM(G45*G49+H45*G49+I45*G49+J45*J49+K45*J49+L45*J49+M45*M49+N45*M49)</f>
        <v>0</v>
      </c>
    </row>
    <row r="46" spans="1:16" ht="15" customHeight="1" x14ac:dyDescent="0.35">
      <c r="A46" s="131"/>
      <c r="B46" s="132"/>
      <c r="C46" s="77"/>
      <c r="D46" s="91"/>
      <c r="E46" s="91"/>
      <c r="F46" s="78"/>
      <c r="G46" s="146"/>
      <c r="H46" s="146"/>
      <c r="I46" s="146"/>
      <c r="J46" s="146"/>
      <c r="K46" s="146"/>
      <c r="L46" s="146"/>
      <c r="M46" s="146"/>
      <c r="N46" s="146"/>
      <c r="O46" s="126"/>
      <c r="P46" s="126"/>
    </row>
    <row r="47" spans="1:16" ht="15" customHeight="1" x14ac:dyDescent="0.35">
      <c r="A47" s="51"/>
      <c r="B47" s="51"/>
      <c r="C47" s="75" t="s">
        <v>16</v>
      </c>
      <c r="D47" s="90"/>
      <c r="E47" s="90"/>
      <c r="F47" s="76"/>
      <c r="G47" s="145"/>
      <c r="H47" s="145"/>
      <c r="I47" s="145"/>
      <c r="J47" s="145"/>
      <c r="K47" s="145"/>
      <c r="L47" s="145"/>
      <c r="M47" s="145"/>
      <c r="N47" s="145"/>
      <c r="O47" s="130">
        <f>SUM(G47:N48)</f>
        <v>0</v>
      </c>
      <c r="P47" s="130">
        <f>SUM(G47*G49+H47*G49+I47*G49+J47*J49+K47*J49+L47*J49+M47*M49+N47*M49)</f>
        <v>0</v>
      </c>
    </row>
    <row r="48" spans="1:16" ht="15" customHeight="1" x14ac:dyDescent="0.35">
      <c r="A48" s="51"/>
      <c r="B48" s="51"/>
      <c r="C48" s="77"/>
      <c r="D48" s="91"/>
      <c r="E48" s="91"/>
      <c r="F48" s="78"/>
      <c r="G48" s="146"/>
      <c r="H48" s="146"/>
      <c r="I48" s="146"/>
      <c r="J48" s="146"/>
      <c r="K48" s="146"/>
      <c r="L48" s="146"/>
      <c r="M48" s="146"/>
      <c r="N48" s="146"/>
      <c r="O48" s="130"/>
      <c r="P48" s="130"/>
    </row>
    <row r="49" spans="1:16" ht="15" customHeight="1" x14ac:dyDescent="0.35">
      <c r="A49" s="4"/>
      <c r="B49" s="51"/>
      <c r="C49" s="79" t="s">
        <v>7</v>
      </c>
      <c r="D49" s="67"/>
      <c r="E49" s="67"/>
      <c r="F49" s="68"/>
      <c r="G49" s="121">
        <v>6290</v>
      </c>
      <c r="H49" s="121"/>
      <c r="I49" s="121"/>
      <c r="J49" s="121">
        <v>6690</v>
      </c>
      <c r="K49" s="121"/>
      <c r="L49" s="121"/>
      <c r="M49" s="121">
        <v>6990</v>
      </c>
      <c r="N49" s="121"/>
      <c r="O49" s="1"/>
      <c r="P49" s="1"/>
    </row>
    <row r="50" spans="1:16" ht="15" customHeight="1" x14ac:dyDescent="0.35">
      <c r="A50" s="4"/>
      <c r="B50" s="51"/>
      <c r="C50" s="80"/>
      <c r="D50" s="69"/>
      <c r="E50" s="69"/>
      <c r="F50" s="70"/>
      <c r="G50" s="121"/>
      <c r="H50" s="121"/>
      <c r="I50" s="121"/>
      <c r="J50" s="121"/>
      <c r="K50" s="121"/>
      <c r="L50" s="121"/>
      <c r="M50" s="121"/>
      <c r="N50" s="121"/>
      <c r="O50" s="1"/>
      <c r="P50" s="1"/>
    </row>
    <row r="51" spans="1:16" ht="15" customHeight="1" x14ac:dyDescent="0.35">
      <c r="A51" s="4"/>
      <c r="B51" s="51"/>
      <c r="C51" s="79" t="s">
        <v>8</v>
      </c>
      <c r="D51" s="67"/>
      <c r="E51" s="67"/>
      <c r="F51" s="68"/>
      <c r="G51" s="121">
        <v>12990</v>
      </c>
      <c r="H51" s="121"/>
      <c r="I51" s="121"/>
      <c r="J51" s="121">
        <v>12990</v>
      </c>
      <c r="K51" s="121"/>
      <c r="L51" s="121"/>
      <c r="M51" s="121">
        <v>13990</v>
      </c>
      <c r="N51" s="121"/>
      <c r="O51" s="1"/>
      <c r="P51" s="1"/>
    </row>
    <row r="52" spans="1:16" ht="15" customHeight="1" x14ac:dyDescent="0.35">
      <c r="A52" s="4"/>
      <c r="B52" s="51"/>
      <c r="C52" s="80"/>
      <c r="D52" s="69"/>
      <c r="E52" s="69"/>
      <c r="F52" s="70"/>
      <c r="G52" s="121"/>
      <c r="H52" s="121"/>
      <c r="I52" s="121"/>
      <c r="J52" s="121"/>
      <c r="K52" s="121"/>
      <c r="L52" s="121"/>
      <c r="M52" s="121"/>
      <c r="N52" s="121"/>
      <c r="O52" s="1"/>
      <c r="P52" s="1"/>
    </row>
    <row r="53" spans="1:16" ht="15" customHeight="1" x14ac:dyDescent="0.35">
      <c r="A53" s="4"/>
      <c r="B53" s="51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"/>
      <c r="P53" s="1"/>
    </row>
    <row r="54" spans="1:16" ht="15" customHeight="1" x14ac:dyDescent="0.35">
      <c r="A54" s="4"/>
      <c r="B54" s="51"/>
      <c r="C54" s="16"/>
      <c r="D54" s="16"/>
      <c r="E54" s="16"/>
      <c r="F54" s="16"/>
      <c r="G54" s="16"/>
      <c r="H54" s="16"/>
      <c r="I54" s="16"/>
      <c r="J54" s="18">
        <v>1</v>
      </c>
      <c r="K54" s="16"/>
      <c r="L54" s="16"/>
      <c r="M54" s="16"/>
      <c r="N54" s="16"/>
      <c r="O54" s="1"/>
      <c r="P54" s="1"/>
    </row>
    <row r="55" spans="1:16" s="15" customFormat="1" ht="15" customHeight="1" x14ac:dyDescent="0.35">
      <c r="A55" s="10"/>
      <c r="B55" s="11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14"/>
      <c r="P55" s="14"/>
    </row>
    <row r="56" spans="1:16" ht="15" customHeight="1" x14ac:dyDescent="0.35">
      <c r="A56" s="50"/>
      <c r="B56" s="5"/>
      <c r="C56" s="122" t="s">
        <v>28</v>
      </c>
      <c r="D56" s="122"/>
      <c r="E56" s="122"/>
      <c r="F56" s="122"/>
      <c r="G56" s="122"/>
      <c r="H56" s="23"/>
      <c r="I56" s="122" t="s">
        <v>88</v>
      </c>
      <c r="J56" s="122"/>
      <c r="K56" s="122"/>
      <c r="L56" s="122"/>
      <c r="M56" s="122"/>
      <c r="N56" s="122"/>
      <c r="O56" s="122"/>
      <c r="P56" s="122"/>
    </row>
    <row r="57" spans="1:16" ht="15" customHeight="1" x14ac:dyDescent="0.35">
      <c r="A57" s="112" t="s">
        <v>26</v>
      </c>
      <c r="B57" s="5"/>
      <c r="C57" s="122"/>
      <c r="D57" s="122"/>
      <c r="E57" s="122"/>
      <c r="F57" s="122"/>
      <c r="G57" s="122"/>
      <c r="H57" s="23"/>
      <c r="I57" s="122"/>
      <c r="J57" s="122"/>
      <c r="K57" s="122"/>
      <c r="L57" s="122"/>
      <c r="M57" s="122"/>
      <c r="N57" s="122"/>
      <c r="O57" s="122"/>
      <c r="P57" s="122"/>
    </row>
    <row r="58" spans="1:16" ht="15" customHeight="1" x14ac:dyDescent="0.35">
      <c r="A58" s="113"/>
      <c r="B58" s="5"/>
      <c r="C58" s="122"/>
      <c r="D58" s="122"/>
      <c r="E58" s="122"/>
      <c r="F58" s="122"/>
      <c r="G58" s="122"/>
      <c r="H58" s="23"/>
      <c r="I58" s="122"/>
      <c r="J58" s="122"/>
      <c r="K58" s="122"/>
      <c r="L58" s="122"/>
      <c r="M58" s="122"/>
      <c r="N58" s="122"/>
      <c r="O58" s="122"/>
      <c r="P58" s="122"/>
    </row>
    <row r="59" spans="1:16" ht="15" customHeight="1" x14ac:dyDescent="0.35">
      <c r="A59" s="20" t="s">
        <v>20</v>
      </c>
      <c r="B59" s="2"/>
      <c r="C59" s="122"/>
      <c r="D59" s="122"/>
      <c r="E59" s="122"/>
      <c r="F59" s="122"/>
      <c r="G59" s="122"/>
      <c r="H59" s="23"/>
      <c r="I59" s="122"/>
      <c r="J59" s="122"/>
      <c r="K59" s="122"/>
      <c r="L59" s="122"/>
      <c r="M59" s="122"/>
      <c r="N59" s="122"/>
      <c r="O59" s="122"/>
      <c r="P59" s="122"/>
    </row>
    <row r="60" spans="1:16" ht="15" customHeight="1" x14ac:dyDescent="0.35">
      <c r="A60" s="21" t="s">
        <v>27</v>
      </c>
      <c r="B60" s="3"/>
      <c r="C60" s="122"/>
      <c r="D60" s="122"/>
      <c r="E60" s="122"/>
      <c r="F60" s="122"/>
      <c r="G60" s="122"/>
      <c r="H60" s="23"/>
      <c r="I60" s="122"/>
      <c r="J60" s="122"/>
      <c r="K60" s="122"/>
      <c r="L60" s="122"/>
      <c r="M60" s="122"/>
      <c r="N60" s="122"/>
      <c r="O60" s="122"/>
      <c r="P60" s="122"/>
    </row>
    <row r="61" spans="1:16" ht="15" customHeight="1" x14ac:dyDescent="0.35">
      <c r="A61" s="22"/>
      <c r="B61" s="3"/>
      <c r="C61" s="122"/>
      <c r="D61" s="122"/>
      <c r="E61" s="122"/>
      <c r="F61" s="122"/>
      <c r="G61" s="122"/>
      <c r="H61" s="23"/>
      <c r="I61" s="122"/>
      <c r="J61" s="122"/>
      <c r="K61" s="122"/>
      <c r="L61" s="122"/>
      <c r="M61" s="122"/>
      <c r="N61" s="122"/>
      <c r="O61" s="122"/>
      <c r="P61" s="122"/>
    </row>
    <row r="62" spans="1:16" ht="15" customHeight="1" x14ac:dyDescent="0.35">
      <c r="A62" s="21" t="s">
        <v>22</v>
      </c>
      <c r="B62" s="3"/>
      <c r="C62" s="122"/>
      <c r="D62" s="122"/>
      <c r="E62" s="122"/>
      <c r="F62" s="122"/>
      <c r="G62" s="122"/>
      <c r="H62" s="23"/>
      <c r="I62" s="122"/>
      <c r="J62" s="122"/>
      <c r="K62" s="122"/>
      <c r="L62" s="122"/>
      <c r="M62" s="122"/>
      <c r="N62" s="122"/>
      <c r="O62" s="122"/>
      <c r="P62" s="122"/>
    </row>
    <row r="63" spans="1:16" ht="15" customHeight="1" x14ac:dyDescent="0.35">
      <c r="A63" s="51"/>
      <c r="B63" s="1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"/>
    </row>
    <row r="64" spans="1:16" ht="15" customHeight="1" x14ac:dyDescent="0.35">
      <c r="A64" s="4"/>
      <c r="B64" s="1"/>
      <c r="C64" s="1"/>
      <c r="D64" s="1"/>
      <c r="E64" s="24"/>
      <c r="F64" s="25"/>
      <c r="G64" s="107" t="s">
        <v>0</v>
      </c>
      <c r="H64" s="107"/>
      <c r="I64" s="107"/>
      <c r="J64" s="107"/>
      <c r="K64" s="107"/>
      <c r="L64" s="107"/>
      <c r="M64" s="107"/>
      <c r="N64" s="108"/>
      <c r="O64" s="1"/>
      <c r="P64" s="1"/>
    </row>
    <row r="65" spans="1:16" ht="15" customHeight="1" x14ac:dyDescent="0.35">
      <c r="A65" s="4"/>
      <c r="B65" s="51"/>
      <c r="C65" s="7" t="s">
        <v>1</v>
      </c>
      <c r="D65" s="26"/>
      <c r="E65" s="26"/>
      <c r="F65" s="8"/>
      <c r="G65" s="48">
        <v>134</v>
      </c>
      <c r="H65" s="48">
        <v>140</v>
      </c>
      <c r="I65" s="48">
        <v>146</v>
      </c>
      <c r="J65" s="48">
        <v>152</v>
      </c>
      <c r="K65" s="48">
        <v>158</v>
      </c>
      <c r="L65" s="48">
        <v>164</v>
      </c>
      <c r="M65" s="48">
        <v>170</v>
      </c>
      <c r="N65" s="48">
        <v>176</v>
      </c>
      <c r="O65" s="48" t="s">
        <v>2</v>
      </c>
      <c r="P65" s="48" t="s">
        <v>3</v>
      </c>
    </row>
    <row r="66" spans="1:16" ht="15" customHeight="1" x14ac:dyDescent="0.35">
      <c r="A66" s="131"/>
      <c r="B66" s="132"/>
      <c r="C66" s="71" t="s">
        <v>24</v>
      </c>
      <c r="D66" s="92"/>
      <c r="E66" s="92"/>
      <c r="F66" s="72"/>
      <c r="G66" s="123"/>
      <c r="H66" s="123"/>
      <c r="I66" s="123"/>
      <c r="J66" s="123"/>
      <c r="K66" s="123"/>
      <c r="L66" s="123"/>
      <c r="M66" s="123"/>
      <c r="N66" s="123"/>
      <c r="O66" s="125">
        <f>SUM(G66:N67)</f>
        <v>0</v>
      </c>
      <c r="P66" s="125">
        <f>SUM(G66*G72+H66*G72+I66*G72+J66*J72+K66*J72+L66*J72+M66*M72+N66*M72)</f>
        <v>0</v>
      </c>
    </row>
    <row r="67" spans="1:16" ht="15" customHeight="1" x14ac:dyDescent="0.35">
      <c r="A67" s="131"/>
      <c r="B67" s="132"/>
      <c r="C67" s="73"/>
      <c r="D67" s="93"/>
      <c r="E67" s="93"/>
      <c r="F67" s="74"/>
      <c r="G67" s="124"/>
      <c r="H67" s="124"/>
      <c r="I67" s="124"/>
      <c r="J67" s="124"/>
      <c r="K67" s="124"/>
      <c r="L67" s="124"/>
      <c r="M67" s="124"/>
      <c r="N67" s="124"/>
      <c r="O67" s="126"/>
      <c r="P67" s="126"/>
    </row>
    <row r="68" spans="1:16" ht="15" customHeight="1" x14ac:dyDescent="0.35">
      <c r="A68" s="131"/>
      <c r="B68" s="132"/>
      <c r="C68" s="75" t="s">
        <v>25</v>
      </c>
      <c r="D68" s="90"/>
      <c r="E68" s="90"/>
      <c r="F68" s="76"/>
      <c r="G68" s="123"/>
      <c r="H68" s="123"/>
      <c r="I68" s="123"/>
      <c r="J68" s="123"/>
      <c r="K68" s="123"/>
      <c r="L68" s="123"/>
      <c r="M68" s="123"/>
      <c r="N68" s="123"/>
      <c r="O68" s="125">
        <f>SUM(G68:N69)</f>
        <v>0</v>
      </c>
      <c r="P68" s="125">
        <f>SUM(G68*G72+H68*G72+I68*G72+J68*J72+K68*J72+L68*J72+M68*M72+N68*M72)</f>
        <v>0</v>
      </c>
    </row>
    <row r="69" spans="1:16" ht="15" customHeight="1" x14ac:dyDescent="0.35">
      <c r="A69" s="131"/>
      <c r="B69" s="132"/>
      <c r="C69" s="77"/>
      <c r="D69" s="91"/>
      <c r="E69" s="91"/>
      <c r="F69" s="78"/>
      <c r="G69" s="124"/>
      <c r="H69" s="124"/>
      <c r="I69" s="124"/>
      <c r="J69" s="124"/>
      <c r="K69" s="124"/>
      <c r="L69" s="124"/>
      <c r="M69" s="124"/>
      <c r="N69" s="124"/>
      <c r="O69" s="126"/>
      <c r="P69" s="126"/>
    </row>
    <row r="70" spans="1:16" ht="15" customHeight="1" x14ac:dyDescent="0.35">
      <c r="A70" s="51"/>
      <c r="B70" s="51"/>
      <c r="C70" s="75" t="s">
        <v>16</v>
      </c>
      <c r="D70" s="90"/>
      <c r="E70" s="90"/>
      <c r="F70" s="76"/>
      <c r="G70" s="123"/>
      <c r="H70" s="123"/>
      <c r="I70" s="123"/>
      <c r="J70" s="123"/>
      <c r="K70" s="123"/>
      <c r="L70" s="123"/>
      <c r="M70" s="123"/>
      <c r="N70" s="123"/>
      <c r="O70" s="130">
        <f>SUM(G70:N71)</f>
        <v>0</v>
      </c>
      <c r="P70" s="130">
        <f>SUM(G70*G72+H70*G72+I70*G72+J70*J72+K70*J72+L70*J72+M70*M72+N70*M72)</f>
        <v>0</v>
      </c>
    </row>
    <row r="71" spans="1:16" ht="15" customHeight="1" x14ac:dyDescent="0.35">
      <c r="A71" s="51"/>
      <c r="B71" s="51"/>
      <c r="C71" s="77"/>
      <c r="D71" s="91"/>
      <c r="E71" s="91"/>
      <c r="F71" s="78"/>
      <c r="G71" s="124"/>
      <c r="H71" s="124"/>
      <c r="I71" s="124"/>
      <c r="J71" s="124"/>
      <c r="K71" s="124"/>
      <c r="L71" s="124"/>
      <c r="M71" s="124"/>
      <c r="N71" s="124"/>
      <c r="O71" s="130"/>
      <c r="P71" s="130"/>
    </row>
    <row r="72" spans="1:16" ht="15" customHeight="1" x14ac:dyDescent="0.35">
      <c r="A72" s="4"/>
      <c r="B72" s="51"/>
      <c r="C72" s="79" t="s">
        <v>7</v>
      </c>
      <c r="D72" s="67"/>
      <c r="E72" s="67"/>
      <c r="F72" s="68"/>
      <c r="G72" s="121">
        <v>5990</v>
      </c>
      <c r="H72" s="121"/>
      <c r="I72" s="121"/>
      <c r="J72" s="121">
        <v>6290</v>
      </c>
      <c r="K72" s="121"/>
      <c r="L72" s="121"/>
      <c r="M72" s="121">
        <v>6690</v>
      </c>
      <c r="N72" s="121"/>
      <c r="O72" s="1"/>
      <c r="P72" s="1"/>
    </row>
    <row r="73" spans="1:16" ht="15" customHeight="1" x14ac:dyDescent="0.35">
      <c r="A73" s="4"/>
      <c r="B73" s="51"/>
      <c r="C73" s="80"/>
      <c r="D73" s="69"/>
      <c r="E73" s="69"/>
      <c r="F73" s="70"/>
      <c r="G73" s="121"/>
      <c r="H73" s="121"/>
      <c r="I73" s="121"/>
      <c r="J73" s="121"/>
      <c r="K73" s="121"/>
      <c r="L73" s="121"/>
      <c r="M73" s="121"/>
      <c r="N73" s="121"/>
      <c r="O73" s="1"/>
      <c r="P73" s="1"/>
    </row>
    <row r="74" spans="1:16" ht="15" customHeight="1" x14ac:dyDescent="0.35">
      <c r="A74" s="4"/>
      <c r="B74" s="51"/>
      <c r="C74" s="79" t="s">
        <v>8</v>
      </c>
      <c r="D74" s="67"/>
      <c r="E74" s="67"/>
      <c r="F74" s="68"/>
      <c r="G74" s="121">
        <v>12990</v>
      </c>
      <c r="H74" s="121"/>
      <c r="I74" s="121"/>
      <c r="J74" s="121">
        <v>12990</v>
      </c>
      <c r="K74" s="121"/>
      <c r="L74" s="121"/>
      <c r="M74" s="121">
        <v>13990</v>
      </c>
      <c r="N74" s="121"/>
      <c r="O74" s="1"/>
      <c r="P74" s="1"/>
    </row>
    <row r="75" spans="1:16" ht="15" customHeight="1" x14ac:dyDescent="0.35">
      <c r="A75" s="4"/>
      <c r="B75" s="51"/>
      <c r="C75" s="80"/>
      <c r="D75" s="69"/>
      <c r="E75" s="69"/>
      <c r="F75" s="70"/>
      <c r="G75" s="121"/>
      <c r="H75" s="121"/>
      <c r="I75" s="121"/>
      <c r="J75" s="121"/>
      <c r="K75" s="121"/>
      <c r="L75" s="121"/>
      <c r="M75" s="121"/>
      <c r="N75" s="121"/>
      <c r="O75" s="1"/>
      <c r="P75" s="1"/>
    </row>
    <row r="76" spans="1:16" ht="15" customHeight="1" x14ac:dyDescent="0.35">
      <c r="A76" s="4"/>
      <c r="B76" s="5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"/>
      <c r="P76" s="1"/>
    </row>
    <row r="77" spans="1:16" ht="15" customHeight="1" x14ac:dyDescent="0.35">
      <c r="A77" s="4"/>
      <c r="B77" s="51"/>
      <c r="C77" s="16"/>
      <c r="D77" s="16"/>
      <c r="E77" s="16"/>
      <c r="F77" s="16"/>
      <c r="G77" s="16"/>
      <c r="H77" s="16"/>
      <c r="I77" s="16"/>
      <c r="J77" s="18">
        <v>1</v>
      </c>
      <c r="K77" s="16"/>
      <c r="L77" s="16"/>
      <c r="M77" s="16"/>
      <c r="N77" s="16"/>
      <c r="O77" s="1"/>
      <c r="P77" s="1"/>
    </row>
    <row r="78" spans="1:16" s="15" customFormat="1" ht="15" customHeight="1" x14ac:dyDescent="0.35">
      <c r="A78" s="10"/>
      <c r="B78" s="11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4"/>
      <c r="P78" s="14"/>
    </row>
    <row r="79" spans="1:16" ht="15" customHeight="1" x14ac:dyDescent="0.35">
      <c r="A79" s="19"/>
      <c r="B79" s="5"/>
      <c r="C79" s="122" t="s">
        <v>33</v>
      </c>
      <c r="D79" s="122"/>
      <c r="E79" s="122"/>
      <c r="F79" s="122"/>
      <c r="G79" s="122"/>
      <c r="H79" s="23"/>
      <c r="I79" s="135" t="s">
        <v>89</v>
      </c>
      <c r="J79" s="122"/>
      <c r="K79" s="122"/>
      <c r="L79" s="122"/>
      <c r="M79" s="122"/>
      <c r="N79" s="122"/>
      <c r="O79" s="122"/>
      <c r="P79" s="122"/>
    </row>
    <row r="80" spans="1:16" ht="15" customHeight="1" x14ac:dyDescent="0.35">
      <c r="A80" s="112" t="s">
        <v>29</v>
      </c>
      <c r="B80" s="5"/>
      <c r="C80" s="122"/>
      <c r="D80" s="122"/>
      <c r="E80" s="122"/>
      <c r="F80" s="122"/>
      <c r="G80" s="122"/>
      <c r="H80" s="23"/>
      <c r="I80" s="122"/>
      <c r="J80" s="122"/>
      <c r="K80" s="122"/>
      <c r="L80" s="122"/>
      <c r="M80" s="122"/>
      <c r="N80" s="122"/>
      <c r="O80" s="122"/>
      <c r="P80" s="122"/>
    </row>
    <row r="81" spans="1:16" s="15" customFormat="1" ht="15" customHeight="1" x14ac:dyDescent="0.35">
      <c r="A81" s="113"/>
      <c r="B81" s="5"/>
      <c r="C81" s="122"/>
      <c r="D81" s="122"/>
      <c r="E81" s="122"/>
      <c r="F81" s="122"/>
      <c r="G81" s="122"/>
      <c r="H81" s="23"/>
      <c r="I81" s="122"/>
      <c r="J81" s="122"/>
      <c r="K81" s="122"/>
      <c r="L81" s="122"/>
      <c r="M81" s="122"/>
      <c r="N81" s="122"/>
      <c r="O81" s="122"/>
      <c r="P81" s="122"/>
    </row>
    <row r="82" spans="1:16" ht="15" customHeight="1" x14ac:dyDescent="0.35">
      <c r="A82" s="20" t="s">
        <v>30</v>
      </c>
      <c r="B82" s="2"/>
      <c r="C82" s="122"/>
      <c r="D82" s="122"/>
      <c r="E82" s="122"/>
      <c r="F82" s="122"/>
      <c r="G82" s="122"/>
      <c r="H82" s="23"/>
      <c r="I82" s="122"/>
      <c r="J82" s="122"/>
      <c r="K82" s="122"/>
      <c r="L82" s="122"/>
      <c r="M82" s="122"/>
      <c r="N82" s="122"/>
      <c r="O82" s="122"/>
      <c r="P82" s="122"/>
    </row>
    <row r="83" spans="1:16" ht="15" customHeight="1" x14ac:dyDescent="0.35">
      <c r="A83" s="21" t="s">
        <v>31</v>
      </c>
      <c r="B83" s="3"/>
      <c r="C83" s="122"/>
      <c r="D83" s="122"/>
      <c r="E83" s="122"/>
      <c r="F83" s="122"/>
      <c r="G83" s="122"/>
      <c r="H83" s="23"/>
      <c r="I83" s="122"/>
      <c r="J83" s="122"/>
      <c r="K83" s="122"/>
      <c r="L83" s="122"/>
      <c r="M83" s="122"/>
      <c r="N83" s="122"/>
      <c r="O83" s="122"/>
      <c r="P83" s="122"/>
    </row>
    <row r="84" spans="1:16" ht="15" customHeight="1" x14ac:dyDescent="0.35">
      <c r="A84" s="22"/>
      <c r="B84" s="3"/>
      <c r="C84" s="122"/>
      <c r="D84" s="122"/>
      <c r="E84" s="122"/>
      <c r="F84" s="122"/>
      <c r="G84" s="122"/>
      <c r="H84" s="23"/>
      <c r="I84" s="122"/>
      <c r="J84" s="122"/>
      <c r="K84" s="122"/>
      <c r="L84" s="122"/>
      <c r="M84" s="122"/>
      <c r="N84" s="122"/>
      <c r="O84" s="122"/>
      <c r="P84" s="122"/>
    </row>
    <row r="85" spans="1:16" ht="15" customHeight="1" x14ac:dyDescent="0.35">
      <c r="A85" s="21" t="s">
        <v>32</v>
      </c>
      <c r="B85" s="3"/>
      <c r="C85" s="122"/>
      <c r="D85" s="122"/>
      <c r="E85" s="122"/>
      <c r="F85" s="122"/>
      <c r="G85" s="122"/>
      <c r="H85" s="23"/>
      <c r="I85" s="122"/>
      <c r="J85" s="122"/>
      <c r="K85" s="122"/>
      <c r="L85" s="122"/>
      <c r="M85" s="122"/>
      <c r="N85" s="122"/>
      <c r="O85" s="122"/>
      <c r="P85" s="122"/>
    </row>
    <row r="86" spans="1:16" ht="15" customHeight="1" x14ac:dyDescent="0.35">
      <c r="A86" s="51"/>
      <c r="B86" s="1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"/>
    </row>
    <row r="87" spans="1:16" ht="15" customHeight="1" x14ac:dyDescent="0.35">
      <c r="A87" s="4"/>
      <c r="B87" s="1"/>
      <c r="C87" s="1"/>
      <c r="D87" s="1"/>
      <c r="E87" s="1"/>
      <c r="F87" s="1"/>
      <c r="G87" s="1"/>
      <c r="H87" s="107" t="s">
        <v>0</v>
      </c>
      <c r="I87" s="107"/>
      <c r="J87" s="107"/>
      <c r="K87" s="107"/>
      <c r="L87" s="107"/>
      <c r="M87" s="107"/>
      <c r="N87" s="108"/>
      <c r="O87" s="1"/>
      <c r="P87" s="1"/>
    </row>
    <row r="88" spans="1:16" ht="15" customHeight="1" x14ac:dyDescent="0.35">
      <c r="A88" s="4"/>
      <c r="B88" s="51"/>
      <c r="C88" s="7" t="s">
        <v>1</v>
      </c>
      <c r="D88" s="117"/>
      <c r="E88" s="117"/>
      <c r="F88" s="117"/>
      <c r="G88" s="118"/>
      <c r="H88" s="48">
        <v>140</v>
      </c>
      <c r="I88" s="48">
        <v>146</v>
      </c>
      <c r="J88" s="48">
        <v>152</v>
      </c>
      <c r="K88" s="48">
        <v>158</v>
      </c>
      <c r="L88" s="48">
        <v>164</v>
      </c>
      <c r="M88" s="48">
        <v>170</v>
      </c>
      <c r="N88" s="48">
        <v>176</v>
      </c>
      <c r="O88" s="48" t="s">
        <v>2</v>
      </c>
      <c r="P88" s="48" t="s">
        <v>3</v>
      </c>
    </row>
    <row r="89" spans="1:16" ht="15" customHeight="1" x14ac:dyDescent="0.35">
      <c r="A89" s="131"/>
      <c r="B89" s="132"/>
      <c r="C89" s="71" t="s">
        <v>34</v>
      </c>
      <c r="D89" s="92"/>
      <c r="E89" s="92"/>
      <c r="F89" s="92"/>
      <c r="G89" s="72"/>
      <c r="H89" s="65"/>
      <c r="I89" s="65"/>
      <c r="J89" s="65"/>
      <c r="K89" s="65"/>
      <c r="L89" s="65"/>
      <c r="M89" s="65"/>
      <c r="N89" s="65"/>
      <c r="O89" s="125">
        <f>SUM(H89:N90)</f>
        <v>0</v>
      </c>
      <c r="P89" s="125">
        <f>SUM(H89*H97+I89*H97+J89*J97+K89*J97+L89*J97+M89*M97+N89*M97)</f>
        <v>0</v>
      </c>
    </row>
    <row r="90" spans="1:16" ht="15" customHeight="1" x14ac:dyDescent="0.35">
      <c r="A90" s="131"/>
      <c r="B90" s="132"/>
      <c r="C90" s="73"/>
      <c r="D90" s="93"/>
      <c r="E90" s="93"/>
      <c r="F90" s="93"/>
      <c r="G90" s="74"/>
      <c r="H90" s="66"/>
      <c r="I90" s="66"/>
      <c r="J90" s="66"/>
      <c r="K90" s="66"/>
      <c r="L90" s="66"/>
      <c r="M90" s="66"/>
      <c r="N90" s="66"/>
      <c r="O90" s="126"/>
      <c r="P90" s="126"/>
    </row>
    <row r="91" spans="1:16" ht="15" customHeight="1" x14ac:dyDescent="0.35">
      <c r="A91" s="131"/>
      <c r="B91" s="132"/>
      <c r="C91" s="75" t="s">
        <v>35</v>
      </c>
      <c r="D91" s="90"/>
      <c r="E91" s="90"/>
      <c r="F91" s="90"/>
      <c r="G91" s="76"/>
      <c r="H91" s="65"/>
      <c r="I91" s="65"/>
      <c r="J91" s="65"/>
      <c r="K91" s="65"/>
      <c r="L91" s="65"/>
      <c r="M91" s="65"/>
      <c r="N91" s="65"/>
      <c r="O91" s="125">
        <f>SUM(H91:N92)</f>
        <v>0</v>
      </c>
      <c r="P91" s="125">
        <f>SUM(H91*H97+I91*H97+J91*J97+K91*J97+L91*J97+M91*M97+N91*M97)</f>
        <v>0</v>
      </c>
    </row>
    <row r="92" spans="1:16" ht="15" customHeight="1" x14ac:dyDescent="0.35">
      <c r="A92" s="131"/>
      <c r="B92" s="132"/>
      <c r="C92" s="77"/>
      <c r="D92" s="91"/>
      <c r="E92" s="91"/>
      <c r="F92" s="91"/>
      <c r="G92" s="78"/>
      <c r="H92" s="66"/>
      <c r="I92" s="66"/>
      <c r="J92" s="66"/>
      <c r="K92" s="66"/>
      <c r="L92" s="66"/>
      <c r="M92" s="66"/>
      <c r="N92" s="66"/>
      <c r="O92" s="126"/>
      <c r="P92" s="126"/>
    </row>
    <row r="93" spans="1:16" ht="15" customHeight="1" x14ac:dyDescent="0.35">
      <c r="A93" s="131"/>
      <c r="B93" s="132"/>
      <c r="C93" s="75" t="s">
        <v>36</v>
      </c>
      <c r="D93" s="90"/>
      <c r="E93" s="90"/>
      <c r="F93" s="90"/>
      <c r="G93" s="76"/>
      <c r="H93" s="65"/>
      <c r="I93" s="65"/>
      <c r="J93" s="65"/>
      <c r="K93" s="65"/>
      <c r="L93" s="65"/>
      <c r="M93" s="65"/>
      <c r="N93" s="65"/>
      <c r="O93" s="125">
        <f>SUM(H93:N94)</f>
        <v>0</v>
      </c>
      <c r="P93" s="125">
        <f>SUM(H93*H97+I93*H97+J93*J97+K93*J97+L93*J97+M93*M97+N93*M97)</f>
        <v>0</v>
      </c>
    </row>
    <row r="94" spans="1:16" ht="15" customHeight="1" x14ac:dyDescent="0.35">
      <c r="A94" s="131"/>
      <c r="B94" s="132"/>
      <c r="C94" s="77"/>
      <c r="D94" s="91"/>
      <c r="E94" s="91"/>
      <c r="F94" s="91"/>
      <c r="G94" s="78"/>
      <c r="H94" s="66"/>
      <c r="I94" s="66"/>
      <c r="J94" s="66"/>
      <c r="K94" s="66"/>
      <c r="L94" s="66"/>
      <c r="M94" s="66"/>
      <c r="N94" s="66"/>
      <c r="O94" s="126"/>
      <c r="P94" s="126"/>
    </row>
    <row r="95" spans="1:16" ht="15" customHeight="1" x14ac:dyDescent="0.35">
      <c r="A95" s="131"/>
      <c r="B95" s="132"/>
      <c r="C95" s="75" t="s">
        <v>16</v>
      </c>
      <c r="D95" s="90"/>
      <c r="E95" s="90"/>
      <c r="F95" s="90"/>
      <c r="G95" s="76"/>
      <c r="H95" s="65"/>
      <c r="I95" s="65"/>
      <c r="J95" s="65"/>
      <c r="K95" s="65"/>
      <c r="L95" s="65"/>
      <c r="M95" s="65"/>
      <c r="N95" s="136"/>
      <c r="O95" s="130">
        <f>SUM(H95:N96)</f>
        <v>0</v>
      </c>
      <c r="P95" s="130">
        <f>SUM(H95*H97+I95*H97+J95*J97+K95*J97+L95*J97+M95*M97+N95*M97)</f>
        <v>0</v>
      </c>
    </row>
    <row r="96" spans="1:16" ht="15" customHeight="1" x14ac:dyDescent="0.35">
      <c r="A96" s="131"/>
      <c r="B96" s="132"/>
      <c r="C96" s="77"/>
      <c r="D96" s="91"/>
      <c r="E96" s="91"/>
      <c r="F96" s="91"/>
      <c r="G96" s="78"/>
      <c r="H96" s="66"/>
      <c r="I96" s="66"/>
      <c r="J96" s="66"/>
      <c r="K96" s="66"/>
      <c r="L96" s="66"/>
      <c r="M96" s="66"/>
      <c r="N96" s="137"/>
      <c r="O96" s="130"/>
      <c r="P96" s="130"/>
    </row>
    <row r="97" spans="1:16" ht="15" customHeight="1" x14ac:dyDescent="0.35">
      <c r="A97" s="4"/>
      <c r="B97" s="51"/>
      <c r="C97" s="79" t="s">
        <v>7</v>
      </c>
      <c r="D97" s="67"/>
      <c r="E97" s="67"/>
      <c r="F97" s="67"/>
      <c r="G97" s="68"/>
      <c r="H97" s="121">
        <v>5690</v>
      </c>
      <c r="I97" s="121"/>
      <c r="J97" s="121">
        <v>5990</v>
      </c>
      <c r="K97" s="121"/>
      <c r="L97" s="121"/>
      <c r="M97" s="121">
        <v>6290</v>
      </c>
      <c r="N97" s="121"/>
      <c r="O97" s="1"/>
      <c r="P97" s="1"/>
    </row>
    <row r="98" spans="1:16" ht="15" customHeight="1" x14ac:dyDescent="0.35">
      <c r="A98" s="4"/>
      <c r="B98" s="51"/>
      <c r="C98" s="80"/>
      <c r="D98" s="69"/>
      <c r="E98" s="69"/>
      <c r="F98" s="69"/>
      <c r="G98" s="70"/>
      <c r="H98" s="121"/>
      <c r="I98" s="121"/>
      <c r="J98" s="121"/>
      <c r="K98" s="121"/>
      <c r="L98" s="121"/>
      <c r="M98" s="121"/>
      <c r="N98" s="121"/>
      <c r="O98" s="1"/>
      <c r="P98" s="1"/>
    </row>
    <row r="99" spans="1:16" ht="15" customHeight="1" x14ac:dyDescent="0.35">
      <c r="A99" s="4"/>
      <c r="B99" s="51"/>
      <c r="C99" s="79" t="s">
        <v>8</v>
      </c>
      <c r="D99" s="67"/>
      <c r="E99" s="67"/>
      <c r="F99" s="67"/>
      <c r="G99" s="68"/>
      <c r="H99" s="121">
        <v>11990</v>
      </c>
      <c r="I99" s="121"/>
      <c r="J99" s="121">
        <v>11990</v>
      </c>
      <c r="K99" s="121"/>
      <c r="L99" s="121"/>
      <c r="M99" s="121">
        <v>12990</v>
      </c>
      <c r="N99" s="121"/>
      <c r="O99" s="1"/>
      <c r="P99" s="1"/>
    </row>
    <row r="100" spans="1:16" ht="15" customHeight="1" x14ac:dyDescent="0.35">
      <c r="A100" s="4"/>
      <c r="B100" s="51"/>
      <c r="C100" s="80"/>
      <c r="D100" s="69"/>
      <c r="E100" s="69"/>
      <c r="F100" s="69"/>
      <c r="G100" s="70"/>
      <c r="H100" s="121"/>
      <c r="I100" s="121"/>
      <c r="J100" s="121"/>
      <c r="K100" s="121"/>
      <c r="L100" s="121"/>
      <c r="M100" s="121"/>
      <c r="N100" s="121"/>
      <c r="O100" s="1"/>
      <c r="P100" s="1"/>
    </row>
    <row r="101" spans="1:16" ht="15" customHeight="1" x14ac:dyDescent="0.35">
      <c r="A101" s="4"/>
      <c r="B101" s="51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"/>
      <c r="P101" s="1"/>
    </row>
    <row r="102" spans="1:16" ht="15" customHeight="1" x14ac:dyDescent="0.35"/>
    <row r="103" spans="1:16" s="15" customFormat="1" ht="15" customHeight="1" x14ac:dyDescent="0.35">
      <c r="A103" s="19"/>
      <c r="B103" s="5"/>
      <c r="C103" s="122" t="s">
        <v>39</v>
      </c>
      <c r="D103" s="122"/>
      <c r="E103" s="122"/>
      <c r="F103" s="122"/>
      <c r="G103" s="122"/>
      <c r="H103" s="23"/>
      <c r="I103" s="144" t="s">
        <v>90</v>
      </c>
      <c r="J103" s="144"/>
      <c r="K103" s="144"/>
      <c r="L103" s="144"/>
      <c r="M103" s="144"/>
      <c r="N103" s="144"/>
      <c r="O103" s="144"/>
      <c r="P103" s="144"/>
    </row>
    <row r="104" spans="1:16" ht="15" customHeight="1" x14ac:dyDescent="0.35">
      <c r="A104" s="112" t="s">
        <v>37</v>
      </c>
      <c r="B104" s="5"/>
      <c r="C104" s="122"/>
      <c r="D104" s="122"/>
      <c r="E104" s="122"/>
      <c r="F104" s="122"/>
      <c r="G104" s="122"/>
      <c r="H104" s="23"/>
      <c r="I104" s="144"/>
      <c r="J104" s="144"/>
      <c r="K104" s="144"/>
      <c r="L104" s="144"/>
      <c r="M104" s="144"/>
      <c r="N104" s="144"/>
      <c r="O104" s="144"/>
      <c r="P104" s="144"/>
    </row>
    <row r="105" spans="1:16" ht="15" customHeight="1" x14ac:dyDescent="0.35">
      <c r="A105" s="113"/>
      <c r="B105" s="5"/>
      <c r="C105" s="122"/>
      <c r="D105" s="122"/>
      <c r="E105" s="122"/>
      <c r="F105" s="122"/>
      <c r="G105" s="122"/>
      <c r="H105" s="23"/>
      <c r="I105" s="144"/>
      <c r="J105" s="144"/>
      <c r="K105" s="144"/>
      <c r="L105" s="144"/>
      <c r="M105" s="144"/>
      <c r="N105" s="144"/>
      <c r="O105" s="144"/>
      <c r="P105" s="144"/>
    </row>
    <row r="106" spans="1:16" ht="15" customHeight="1" x14ac:dyDescent="0.35">
      <c r="A106" s="20" t="s">
        <v>30</v>
      </c>
      <c r="B106" s="2"/>
      <c r="C106" s="122"/>
      <c r="D106" s="122"/>
      <c r="E106" s="122"/>
      <c r="F106" s="122"/>
      <c r="G106" s="122"/>
      <c r="H106" s="23"/>
      <c r="I106" s="144"/>
      <c r="J106" s="144"/>
      <c r="K106" s="144"/>
      <c r="L106" s="144"/>
      <c r="M106" s="144"/>
      <c r="N106" s="144"/>
      <c r="O106" s="144"/>
      <c r="P106" s="144"/>
    </row>
    <row r="107" spans="1:16" ht="15" customHeight="1" x14ac:dyDescent="0.35">
      <c r="A107" s="21" t="s">
        <v>38</v>
      </c>
      <c r="B107" s="3"/>
      <c r="C107" s="122"/>
      <c r="D107" s="122"/>
      <c r="E107" s="122"/>
      <c r="F107" s="122"/>
      <c r="G107" s="122"/>
      <c r="H107" s="23"/>
      <c r="I107" s="144"/>
      <c r="J107" s="144"/>
      <c r="K107" s="144"/>
      <c r="L107" s="144"/>
      <c r="M107" s="144"/>
      <c r="N107" s="144"/>
      <c r="O107" s="144"/>
      <c r="P107" s="144"/>
    </row>
    <row r="108" spans="1:16" ht="15" customHeight="1" x14ac:dyDescent="0.35">
      <c r="A108" s="22"/>
      <c r="B108" s="3"/>
      <c r="C108" s="122"/>
      <c r="D108" s="122"/>
      <c r="E108" s="122"/>
      <c r="F108" s="122"/>
      <c r="G108" s="122"/>
      <c r="H108" s="23"/>
      <c r="I108" s="144"/>
      <c r="J108" s="144"/>
      <c r="K108" s="144"/>
      <c r="L108" s="144"/>
      <c r="M108" s="144"/>
      <c r="N108" s="144"/>
      <c r="O108" s="144"/>
      <c r="P108" s="144"/>
    </row>
    <row r="109" spans="1:16" ht="15" customHeight="1" x14ac:dyDescent="0.35">
      <c r="A109" s="21" t="s">
        <v>32</v>
      </c>
      <c r="B109" s="3"/>
      <c r="C109" s="122"/>
      <c r="D109" s="122"/>
      <c r="E109" s="122"/>
      <c r="F109" s="122"/>
      <c r="G109" s="122"/>
      <c r="H109" s="23"/>
      <c r="I109" s="144"/>
      <c r="J109" s="144"/>
      <c r="K109" s="144"/>
      <c r="L109" s="144"/>
      <c r="M109" s="144"/>
      <c r="N109" s="144"/>
      <c r="O109" s="144"/>
      <c r="P109" s="144"/>
    </row>
    <row r="110" spans="1:16" ht="15" customHeight="1" x14ac:dyDescent="0.35">
      <c r="A110" s="51"/>
      <c r="B110" s="1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"/>
    </row>
    <row r="111" spans="1:16" ht="15" customHeight="1" x14ac:dyDescent="0.35">
      <c r="A111" s="4"/>
      <c r="B111" s="1"/>
      <c r="C111" s="1"/>
      <c r="D111" s="1"/>
      <c r="E111" s="6"/>
      <c r="F111" s="6"/>
      <c r="G111" s="6"/>
      <c r="H111" s="106" t="s">
        <v>0</v>
      </c>
      <c r="I111" s="107"/>
      <c r="J111" s="107"/>
      <c r="K111" s="107"/>
      <c r="L111" s="107"/>
      <c r="M111" s="107"/>
      <c r="N111" s="108"/>
      <c r="O111" s="1"/>
      <c r="P111" s="1"/>
    </row>
    <row r="112" spans="1:16" ht="15" customHeight="1" x14ac:dyDescent="0.35">
      <c r="A112" s="4"/>
      <c r="B112" s="51"/>
      <c r="C112" s="7" t="s">
        <v>1</v>
      </c>
      <c r="D112" s="117"/>
      <c r="E112" s="117"/>
      <c r="F112" s="117"/>
      <c r="G112" s="118"/>
      <c r="H112" s="48">
        <v>140</v>
      </c>
      <c r="I112" s="48">
        <v>146</v>
      </c>
      <c r="J112" s="48">
        <v>152</v>
      </c>
      <c r="K112" s="48">
        <v>158</v>
      </c>
      <c r="L112" s="48">
        <v>164</v>
      </c>
      <c r="M112" s="48">
        <v>170</v>
      </c>
      <c r="N112" s="48">
        <v>176</v>
      </c>
      <c r="O112" s="48" t="s">
        <v>2</v>
      </c>
      <c r="P112" s="48" t="s">
        <v>3</v>
      </c>
    </row>
    <row r="113" spans="1:16" ht="15" customHeight="1" x14ac:dyDescent="0.35">
      <c r="A113" s="131"/>
      <c r="B113" s="132"/>
      <c r="C113" s="71" t="s">
        <v>40</v>
      </c>
      <c r="D113" s="92"/>
      <c r="E113" s="92"/>
      <c r="F113" s="92"/>
      <c r="G113" s="72"/>
      <c r="H113" s="65"/>
      <c r="I113" s="65"/>
      <c r="J113" s="65"/>
      <c r="K113" s="65"/>
      <c r="L113" s="65"/>
      <c r="M113" s="65"/>
      <c r="N113" s="65"/>
      <c r="O113" s="125">
        <f>SUM(H113:N114)</f>
        <v>0</v>
      </c>
      <c r="P113" s="125">
        <f>SUM(H113*H121+I113*H121+J113*J121+K113*J121+L113*J121+M113*M121+N113*M121)</f>
        <v>0</v>
      </c>
    </row>
    <row r="114" spans="1:16" ht="15" customHeight="1" x14ac:dyDescent="0.35">
      <c r="A114" s="131"/>
      <c r="B114" s="132"/>
      <c r="C114" s="73"/>
      <c r="D114" s="93"/>
      <c r="E114" s="93"/>
      <c r="F114" s="93"/>
      <c r="G114" s="74"/>
      <c r="H114" s="66"/>
      <c r="I114" s="66"/>
      <c r="J114" s="66"/>
      <c r="K114" s="66"/>
      <c r="L114" s="66"/>
      <c r="M114" s="66"/>
      <c r="N114" s="66"/>
      <c r="O114" s="126"/>
      <c r="P114" s="126"/>
    </row>
    <row r="115" spans="1:16" ht="15" customHeight="1" x14ac:dyDescent="0.35">
      <c r="A115" s="131"/>
      <c r="B115" s="132"/>
      <c r="C115" s="75" t="s">
        <v>5</v>
      </c>
      <c r="D115" s="90"/>
      <c r="E115" s="90"/>
      <c r="F115" s="90"/>
      <c r="G115" s="76"/>
      <c r="H115" s="65"/>
      <c r="I115" s="65"/>
      <c r="J115" s="65"/>
      <c r="K115" s="65"/>
      <c r="L115" s="65"/>
      <c r="M115" s="65"/>
      <c r="N115" s="65"/>
      <c r="O115" s="125">
        <f>SUM(H115:N116)</f>
        <v>0</v>
      </c>
      <c r="P115" s="125">
        <f>SUM(H115*H121+I115*H121+J115*J121+K115*J121+L115*J121+M115*M121+N115*M121)</f>
        <v>0</v>
      </c>
    </row>
    <row r="116" spans="1:16" ht="15" customHeight="1" x14ac:dyDescent="0.35">
      <c r="A116" s="131"/>
      <c r="B116" s="132"/>
      <c r="C116" s="77"/>
      <c r="D116" s="91"/>
      <c r="E116" s="91"/>
      <c r="F116" s="91"/>
      <c r="G116" s="78"/>
      <c r="H116" s="66"/>
      <c r="I116" s="66"/>
      <c r="J116" s="66"/>
      <c r="K116" s="66"/>
      <c r="L116" s="66"/>
      <c r="M116" s="66"/>
      <c r="N116" s="66"/>
      <c r="O116" s="126"/>
      <c r="P116" s="126"/>
    </row>
    <row r="117" spans="1:16" ht="15" customHeight="1" x14ac:dyDescent="0.35">
      <c r="A117" s="131"/>
      <c r="B117" s="132"/>
      <c r="C117" s="75" t="s">
        <v>18</v>
      </c>
      <c r="D117" s="90"/>
      <c r="E117" s="90"/>
      <c r="F117" s="90"/>
      <c r="G117" s="76"/>
      <c r="H117" s="65"/>
      <c r="I117" s="65"/>
      <c r="J117" s="65"/>
      <c r="K117" s="65"/>
      <c r="L117" s="65"/>
      <c r="M117" s="65"/>
      <c r="N117" s="65"/>
      <c r="O117" s="125">
        <f>SUM(H117:N118)</f>
        <v>0</v>
      </c>
      <c r="P117" s="125">
        <f>SUM(H117*H121+I117*H121+J117*J121+K117*J121+L117*J121+M117*M121+N117*M121)</f>
        <v>0</v>
      </c>
    </row>
    <row r="118" spans="1:16" ht="15" customHeight="1" x14ac:dyDescent="0.35">
      <c r="A118" s="131"/>
      <c r="B118" s="132"/>
      <c r="C118" s="77"/>
      <c r="D118" s="91"/>
      <c r="E118" s="91"/>
      <c r="F118" s="91"/>
      <c r="G118" s="78"/>
      <c r="H118" s="66"/>
      <c r="I118" s="66"/>
      <c r="J118" s="66"/>
      <c r="K118" s="66"/>
      <c r="L118" s="66"/>
      <c r="M118" s="66"/>
      <c r="N118" s="66"/>
      <c r="O118" s="126"/>
      <c r="P118" s="126"/>
    </row>
    <row r="119" spans="1:16" ht="15" customHeight="1" x14ac:dyDescent="0.35">
      <c r="A119" s="131"/>
      <c r="B119" s="132"/>
      <c r="C119" s="75" t="s">
        <v>16</v>
      </c>
      <c r="D119" s="90"/>
      <c r="E119" s="90"/>
      <c r="F119" s="90"/>
      <c r="G119" s="76"/>
      <c r="H119" s="65"/>
      <c r="I119" s="65"/>
      <c r="J119" s="65"/>
      <c r="K119" s="65"/>
      <c r="L119" s="65"/>
      <c r="M119" s="65"/>
      <c r="N119" s="136"/>
      <c r="O119" s="130">
        <f>SUM(H119:N120)</f>
        <v>0</v>
      </c>
      <c r="P119" s="130">
        <f>SUM(H119*H121+I119*H121+J119*J121+K119*J121+L119*J121+M119*M121+N119*M121)</f>
        <v>0</v>
      </c>
    </row>
    <row r="120" spans="1:16" ht="15" customHeight="1" x14ac:dyDescent="0.35">
      <c r="A120" s="131"/>
      <c r="B120" s="132"/>
      <c r="C120" s="77"/>
      <c r="D120" s="91"/>
      <c r="E120" s="91"/>
      <c r="F120" s="91"/>
      <c r="G120" s="78"/>
      <c r="H120" s="66"/>
      <c r="I120" s="66"/>
      <c r="J120" s="66"/>
      <c r="K120" s="66"/>
      <c r="L120" s="66"/>
      <c r="M120" s="66"/>
      <c r="N120" s="137"/>
      <c r="O120" s="130"/>
      <c r="P120" s="130"/>
    </row>
    <row r="121" spans="1:16" ht="15" customHeight="1" x14ac:dyDescent="0.35">
      <c r="A121" s="4"/>
      <c r="B121" s="51"/>
      <c r="C121" s="79" t="s">
        <v>7</v>
      </c>
      <c r="D121" s="67"/>
      <c r="E121" s="67"/>
      <c r="F121" s="67"/>
      <c r="G121" s="68"/>
      <c r="H121" s="121">
        <v>5690</v>
      </c>
      <c r="I121" s="121"/>
      <c r="J121" s="121">
        <v>5990</v>
      </c>
      <c r="K121" s="121"/>
      <c r="L121" s="121"/>
      <c r="M121" s="121">
        <v>6290</v>
      </c>
      <c r="N121" s="121"/>
      <c r="O121" s="1"/>
      <c r="P121" s="1"/>
    </row>
    <row r="122" spans="1:16" ht="15" customHeight="1" x14ac:dyDescent="0.35">
      <c r="A122" s="4"/>
      <c r="B122" s="51"/>
      <c r="C122" s="80"/>
      <c r="D122" s="69"/>
      <c r="E122" s="69"/>
      <c r="F122" s="69"/>
      <c r="G122" s="70"/>
      <c r="H122" s="121"/>
      <c r="I122" s="121"/>
      <c r="J122" s="121"/>
      <c r="K122" s="121"/>
      <c r="L122" s="121"/>
      <c r="M122" s="121"/>
      <c r="N122" s="121"/>
      <c r="O122" s="1"/>
      <c r="P122" s="1"/>
    </row>
    <row r="123" spans="1:16" ht="15" customHeight="1" x14ac:dyDescent="0.35">
      <c r="A123" s="4"/>
      <c r="B123" s="51"/>
      <c r="C123" s="79" t="s">
        <v>8</v>
      </c>
      <c r="D123" s="67"/>
      <c r="E123" s="67"/>
      <c r="F123" s="67"/>
      <c r="G123" s="68"/>
      <c r="H123" s="121">
        <v>11990</v>
      </c>
      <c r="I123" s="121"/>
      <c r="J123" s="121">
        <v>11990</v>
      </c>
      <c r="K123" s="121"/>
      <c r="L123" s="121"/>
      <c r="M123" s="121">
        <v>12990</v>
      </c>
      <c r="N123" s="121"/>
      <c r="O123" s="1"/>
      <c r="P123" s="1"/>
    </row>
    <row r="124" spans="1:16" ht="15" customHeight="1" x14ac:dyDescent="0.35">
      <c r="A124" s="4"/>
      <c r="B124" s="51"/>
      <c r="C124" s="80"/>
      <c r="D124" s="69"/>
      <c r="E124" s="69"/>
      <c r="F124" s="69"/>
      <c r="G124" s="70"/>
      <c r="H124" s="121"/>
      <c r="I124" s="121"/>
      <c r="J124" s="121"/>
      <c r="K124" s="121"/>
      <c r="L124" s="121"/>
      <c r="M124" s="121"/>
      <c r="N124" s="121"/>
      <c r="O124" s="1"/>
      <c r="P124" s="1"/>
    </row>
    <row r="125" spans="1:16" ht="15" customHeight="1" x14ac:dyDescent="0.35">
      <c r="A125" s="4"/>
      <c r="B125" s="51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"/>
      <c r="P125" s="1"/>
    </row>
    <row r="126" spans="1:16" ht="15" customHeight="1" x14ac:dyDescent="0.35"/>
    <row r="127" spans="1:16" ht="15" customHeight="1" x14ac:dyDescent="0.35"/>
    <row r="128" spans="1:16" ht="15" customHeight="1" x14ac:dyDescent="0.35">
      <c r="A128" s="4"/>
      <c r="B128" s="51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"/>
      <c r="P128" s="1"/>
    </row>
    <row r="129" spans="1:16" ht="15" customHeight="1" x14ac:dyDescent="0.35">
      <c r="A129" s="50"/>
      <c r="B129" s="5"/>
      <c r="C129" s="122" t="s">
        <v>49</v>
      </c>
      <c r="D129" s="122"/>
      <c r="E129" s="122"/>
      <c r="F129" s="122"/>
      <c r="G129" s="122"/>
      <c r="H129" s="23"/>
      <c r="I129" s="122" t="s">
        <v>93</v>
      </c>
      <c r="J129" s="122"/>
      <c r="K129" s="122"/>
      <c r="L129" s="122"/>
      <c r="M129" s="122"/>
      <c r="N129" s="122"/>
      <c r="O129" s="122"/>
      <c r="P129" s="122"/>
    </row>
    <row r="130" spans="1:16" ht="15" customHeight="1" x14ac:dyDescent="0.35">
      <c r="A130" s="112" t="s">
        <v>46</v>
      </c>
      <c r="B130" s="5"/>
      <c r="C130" s="122"/>
      <c r="D130" s="122"/>
      <c r="E130" s="122"/>
      <c r="F130" s="122"/>
      <c r="G130" s="122"/>
      <c r="H130" s="23"/>
      <c r="I130" s="122"/>
      <c r="J130" s="122"/>
      <c r="K130" s="122"/>
      <c r="L130" s="122"/>
      <c r="M130" s="122"/>
      <c r="N130" s="122"/>
      <c r="O130" s="122"/>
      <c r="P130" s="122"/>
    </row>
    <row r="131" spans="1:16" ht="15" customHeight="1" x14ac:dyDescent="0.35">
      <c r="A131" s="113"/>
      <c r="B131" s="5"/>
      <c r="C131" s="122"/>
      <c r="D131" s="122"/>
      <c r="E131" s="122"/>
      <c r="F131" s="122"/>
      <c r="G131" s="122"/>
      <c r="H131" s="23"/>
      <c r="I131" s="122"/>
      <c r="J131" s="122"/>
      <c r="K131" s="122"/>
      <c r="L131" s="122"/>
      <c r="M131" s="122"/>
      <c r="N131" s="122"/>
      <c r="O131" s="122"/>
      <c r="P131" s="122"/>
    </row>
    <row r="132" spans="1:16" ht="15" customHeight="1" x14ac:dyDescent="0.35">
      <c r="A132" s="20" t="s">
        <v>11</v>
      </c>
      <c r="B132" s="2"/>
      <c r="C132" s="122"/>
      <c r="D132" s="122"/>
      <c r="E132" s="122"/>
      <c r="F132" s="122"/>
      <c r="G132" s="122"/>
      <c r="H132" s="23"/>
      <c r="I132" s="122"/>
      <c r="J132" s="122"/>
      <c r="K132" s="122"/>
      <c r="L132" s="122"/>
      <c r="M132" s="122"/>
      <c r="N132" s="122"/>
      <c r="O132" s="122"/>
      <c r="P132" s="122"/>
    </row>
    <row r="133" spans="1:16" ht="15" customHeight="1" x14ac:dyDescent="0.35">
      <c r="A133" s="21" t="s">
        <v>48</v>
      </c>
      <c r="B133" s="3"/>
      <c r="C133" s="122"/>
      <c r="D133" s="122"/>
      <c r="E133" s="122"/>
      <c r="F133" s="122"/>
      <c r="G133" s="122"/>
      <c r="H133" s="23"/>
      <c r="I133" s="122"/>
      <c r="J133" s="122"/>
      <c r="K133" s="122"/>
      <c r="L133" s="122"/>
      <c r="M133" s="122"/>
      <c r="N133" s="122"/>
      <c r="O133" s="122"/>
      <c r="P133" s="122"/>
    </row>
    <row r="134" spans="1:16" ht="15" customHeight="1" x14ac:dyDescent="0.35">
      <c r="A134" s="22"/>
      <c r="B134" s="3"/>
      <c r="C134" s="122"/>
      <c r="D134" s="122"/>
      <c r="E134" s="122"/>
      <c r="F134" s="122"/>
      <c r="G134" s="122"/>
      <c r="H134" s="23"/>
      <c r="I134" s="122"/>
      <c r="J134" s="122"/>
      <c r="K134" s="122"/>
      <c r="L134" s="122"/>
      <c r="M134" s="122"/>
      <c r="N134" s="122"/>
      <c r="O134" s="122"/>
      <c r="P134" s="122"/>
    </row>
    <row r="135" spans="1:16" ht="15" customHeight="1" x14ac:dyDescent="0.35">
      <c r="A135" s="21" t="s">
        <v>47</v>
      </c>
      <c r="B135" s="3"/>
      <c r="C135" s="122"/>
      <c r="D135" s="122"/>
      <c r="E135" s="122"/>
      <c r="F135" s="122"/>
      <c r="G135" s="122"/>
      <c r="H135" s="23"/>
      <c r="I135" s="122"/>
      <c r="J135" s="122"/>
      <c r="K135" s="122"/>
      <c r="L135" s="122"/>
      <c r="M135" s="122"/>
      <c r="N135" s="122"/>
      <c r="O135" s="122"/>
      <c r="P135" s="122"/>
    </row>
    <row r="136" spans="1:16" ht="15" customHeight="1" x14ac:dyDescent="0.35">
      <c r="A136" s="21"/>
      <c r="B136" s="3"/>
      <c r="C136" s="122"/>
      <c r="D136" s="122"/>
      <c r="E136" s="122"/>
      <c r="F136" s="122"/>
      <c r="G136" s="122"/>
      <c r="H136" s="23"/>
      <c r="I136" s="47"/>
      <c r="J136" s="47"/>
      <c r="K136" s="47"/>
      <c r="L136" s="47"/>
      <c r="M136" s="47"/>
      <c r="N136" s="47"/>
      <c r="O136" s="47"/>
      <c r="P136" s="47"/>
    </row>
    <row r="137" spans="1:16" ht="15" customHeight="1" x14ac:dyDescent="0.35">
      <c r="A137" s="51"/>
      <c r="B137" s="1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"/>
    </row>
    <row r="138" spans="1:16" ht="15" customHeight="1" x14ac:dyDescent="0.35">
      <c r="A138" s="4"/>
      <c r="B138" s="1"/>
      <c r="C138" s="1"/>
      <c r="D138" s="1"/>
      <c r="E138" s="106" t="s">
        <v>0</v>
      </c>
      <c r="F138" s="107"/>
      <c r="G138" s="107"/>
      <c r="H138" s="107"/>
      <c r="I138" s="107"/>
      <c r="J138" s="107"/>
      <c r="K138" s="107"/>
      <c r="L138" s="107"/>
      <c r="M138" s="107"/>
      <c r="N138" s="108"/>
      <c r="O138" s="1"/>
      <c r="P138" s="1"/>
    </row>
    <row r="139" spans="1:16" ht="15" customHeight="1" x14ac:dyDescent="0.35">
      <c r="A139" s="4"/>
      <c r="B139" s="51"/>
      <c r="C139" s="7" t="s">
        <v>1</v>
      </c>
      <c r="D139" s="8"/>
      <c r="E139" s="48">
        <v>122</v>
      </c>
      <c r="F139" s="48">
        <v>128</v>
      </c>
      <c r="G139" s="48">
        <v>134</v>
      </c>
      <c r="H139" s="48">
        <v>140</v>
      </c>
      <c r="I139" s="48">
        <v>146</v>
      </c>
      <c r="J139" s="48">
        <v>152</v>
      </c>
      <c r="K139" s="48">
        <v>158</v>
      </c>
      <c r="L139" s="48">
        <v>164</v>
      </c>
      <c r="M139" s="48">
        <v>170</v>
      </c>
      <c r="N139" s="48">
        <v>176</v>
      </c>
      <c r="O139" s="48" t="s">
        <v>2</v>
      </c>
      <c r="P139" s="48" t="s">
        <v>3</v>
      </c>
    </row>
    <row r="140" spans="1:16" ht="15" customHeight="1" x14ac:dyDescent="0.35">
      <c r="A140" s="131"/>
      <c r="B140" s="132"/>
      <c r="C140" s="71" t="s">
        <v>52</v>
      </c>
      <c r="D140" s="76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125">
        <f>SUM(E140:N141)</f>
        <v>0</v>
      </c>
      <c r="P140" s="125">
        <f>SUM(E140*E152+F140*E152+G140*G152+H140*G152+I140*G152+J140*J152+K140*J152+L140*J152+M140*M152+N140*M152)</f>
        <v>0</v>
      </c>
    </row>
    <row r="141" spans="1:16" ht="15" customHeight="1" x14ac:dyDescent="0.35">
      <c r="A141" s="131"/>
      <c r="B141" s="132"/>
      <c r="C141" s="139"/>
      <c r="D141" s="140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126"/>
      <c r="P141" s="126"/>
    </row>
    <row r="142" spans="1:16" ht="15" customHeight="1" x14ac:dyDescent="0.35">
      <c r="A142" s="131"/>
      <c r="B142" s="132"/>
      <c r="C142" s="75" t="s">
        <v>51</v>
      </c>
      <c r="D142" s="76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125">
        <f>SUM(E142:N143)</f>
        <v>0</v>
      </c>
      <c r="P142" s="125">
        <f>SUM(E142*E152+F142*E152+G142*G152+H142*G152+I142*G152+J142*J152+K142*J152+L142*J152+M142*M152+N142*M152)</f>
        <v>0</v>
      </c>
    </row>
    <row r="143" spans="1:16" ht="15" customHeight="1" x14ac:dyDescent="0.35">
      <c r="A143" s="131"/>
      <c r="B143" s="132"/>
      <c r="C143" s="139"/>
      <c r="D143" s="140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126"/>
      <c r="P143" s="126"/>
    </row>
    <row r="144" spans="1:16" ht="15" customHeight="1" x14ac:dyDescent="0.35">
      <c r="A144" s="131"/>
      <c r="B144" s="132"/>
      <c r="C144" s="75" t="s">
        <v>35</v>
      </c>
      <c r="D144" s="76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125">
        <f>SUM(E144:N145)</f>
        <v>0</v>
      </c>
      <c r="P144" s="125">
        <f>SUM(E144*E152+F144*E152+G144*G152+H144*G152+I144*G152+J144*J152+K144*J152+L144*J152+M144*M152+N144*M152)</f>
        <v>0</v>
      </c>
    </row>
    <row r="145" spans="1:16" ht="15" customHeight="1" x14ac:dyDescent="0.35">
      <c r="A145" s="131"/>
      <c r="B145" s="132"/>
      <c r="C145" s="139"/>
      <c r="D145" s="140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126"/>
      <c r="P145" s="126"/>
    </row>
    <row r="146" spans="1:16" ht="15" customHeight="1" x14ac:dyDescent="0.35">
      <c r="A146" s="131"/>
      <c r="B146" s="132"/>
      <c r="C146" s="75" t="s">
        <v>18</v>
      </c>
      <c r="D146" s="76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125">
        <f>SUM(E146:N147)</f>
        <v>0</v>
      </c>
      <c r="P146" s="125">
        <f>SUM(E146*E152+F146*E152+G146*G152+H146*G152+I146*G152+J146*J152+K146*J152+L146*J152+M146*M152+N146*M152)</f>
        <v>0</v>
      </c>
    </row>
    <row r="147" spans="1:16" ht="15" customHeight="1" x14ac:dyDescent="0.35">
      <c r="A147" s="131"/>
      <c r="B147" s="132"/>
      <c r="C147" s="139"/>
      <c r="D147" s="140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126"/>
      <c r="P147" s="126"/>
    </row>
    <row r="148" spans="1:16" ht="15" customHeight="1" x14ac:dyDescent="0.35">
      <c r="A148" s="131"/>
      <c r="B148" s="132"/>
      <c r="C148" s="75" t="s">
        <v>50</v>
      </c>
      <c r="D148" s="76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125">
        <f>SUM(E148:N149)</f>
        <v>0</v>
      </c>
      <c r="P148" s="125">
        <f>SUM(E148*E152+F148*E152+G148*G152+H148*G152+I148*G152+J148*J152+K148*J152+L148*J152+M148*M152+N148*M152)</f>
        <v>0</v>
      </c>
    </row>
    <row r="149" spans="1:16" s="15" customFormat="1" ht="15" customHeight="1" x14ac:dyDescent="0.35">
      <c r="A149" s="131"/>
      <c r="B149" s="132"/>
      <c r="C149" s="139"/>
      <c r="D149" s="140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126"/>
      <c r="P149" s="126"/>
    </row>
    <row r="150" spans="1:16" ht="15" customHeight="1" x14ac:dyDescent="0.35">
      <c r="A150" s="131"/>
      <c r="B150" s="132"/>
      <c r="C150" s="75" t="s">
        <v>16</v>
      </c>
      <c r="D150" s="76"/>
      <c r="E150" s="65"/>
      <c r="F150" s="65"/>
      <c r="G150" s="65"/>
      <c r="H150" s="65"/>
      <c r="I150" s="65"/>
      <c r="J150" s="65"/>
      <c r="K150" s="65"/>
      <c r="L150" s="65"/>
      <c r="M150" s="65"/>
      <c r="N150" s="136"/>
      <c r="O150" s="125">
        <f>SUM(E150:N151)</f>
        <v>0</v>
      </c>
      <c r="P150" s="130">
        <f>SUM(E150*E152+F150*E152+G150*G152+H150*G152+I150*G152+J150*J152+K150*J152+L150*J152+M150*M152+N150*M152)</f>
        <v>0</v>
      </c>
    </row>
    <row r="151" spans="1:16" ht="15" customHeight="1" x14ac:dyDescent="0.35">
      <c r="A151" s="131"/>
      <c r="B151" s="132"/>
      <c r="C151" s="139"/>
      <c r="D151" s="140"/>
      <c r="E151" s="66"/>
      <c r="F151" s="66"/>
      <c r="G151" s="66"/>
      <c r="H151" s="66"/>
      <c r="I151" s="66"/>
      <c r="J151" s="66"/>
      <c r="K151" s="66"/>
      <c r="L151" s="66"/>
      <c r="M151" s="66"/>
      <c r="N151" s="137"/>
      <c r="O151" s="127"/>
      <c r="P151" s="130"/>
    </row>
    <row r="152" spans="1:16" ht="15" customHeight="1" x14ac:dyDescent="0.35">
      <c r="A152" s="4"/>
      <c r="B152" s="51"/>
      <c r="C152" s="79" t="s">
        <v>7</v>
      </c>
      <c r="D152" s="68"/>
      <c r="E152" s="79">
        <v>5490</v>
      </c>
      <c r="F152" s="68"/>
      <c r="G152" s="121">
        <v>5690</v>
      </c>
      <c r="H152" s="121"/>
      <c r="I152" s="121"/>
      <c r="J152" s="79">
        <v>5990</v>
      </c>
      <c r="K152" s="67"/>
      <c r="L152" s="68"/>
      <c r="M152" s="121">
        <v>6190</v>
      </c>
      <c r="N152" s="121"/>
      <c r="O152" s="1"/>
      <c r="P152" s="1"/>
    </row>
    <row r="153" spans="1:16" ht="15" customHeight="1" x14ac:dyDescent="0.35">
      <c r="A153" s="4"/>
      <c r="B153" s="51"/>
      <c r="C153" s="80"/>
      <c r="D153" s="70"/>
      <c r="E153" s="80"/>
      <c r="F153" s="70"/>
      <c r="G153" s="121"/>
      <c r="H153" s="121"/>
      <c r="I153" s="121"/>
      <c r="J153" s="80"/>
      <c r="K153" s="69"/>
      <c r="L153" s="70"/>
      <c r="M153" s="121"/>
      <c r="N153" s="121"/>
      <c r="O153" s="1"/>
      <c r="P153" s="1"/>
    </row>
    <row r="154" spans="1:16" ht="15" customHeight="1" x14ac:dyDescent="0.35">
      <c r="A154" s="4"/>
      <c r="B154" s="51"/>
      <c r="C154" s="79" t="s">
        <v>8</v>
      </c>
      <c r="D154" s="68"/>
      <c r="E154" s="79">
        <v>11990</v>
      </c>
      <c r="F154" s="68"/>
      <c r="G154" s="121">
        <v>11990</v>
      </c>
      <c r="H154" s="121"/>
      <c r="I154" s="121"/>
      <c r="J154" s="79">
        <v>11990</v>
      </c>
      <c r="K154" s="67"/>
      <c r="L154" s="68"/>
      <c r="M154" s="121">
        <v>12990</v>
      </c>
      <c r="N154" s="121"/>
      <c r="O154" s="1"/>
      <c r="P154" s="1"/>
    </row>
    <row r="155" spans="1:16" ht="15" customHeight="1" x14ac:dyDescent="0.35">
      <c r="A155" s="4"/>
      <c r="B155" s="51"/>
      <c r="C155" s="80"/>
      <c r="D155" s="70"/>
      <c r="E155" s="80"/>
      <c r="F155" s="70"/>
      <c r="G155" s="121"/>
      <c r="H155" s="121"/>
      <c r="I155" s="121"/>
      <c r="J155" s="80"/>
      <c r="K155" s="69"/>
      <c r="L155" s="70"/>
      <c r="M155" s="121"/>
      <c r="N155" s="121"/>
      <c r="O155" s="1"/>
      <c r="P155" s="1"/>
    </row>
    <row r="156" spans="1:16" ht="15" customHeight="1" x14ac:dyDescent="0.35">
      <c r="A156" s="4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</row>
    <row r="157" spans="1:16" ht="15" customHeight="1" x14ac:dyDescent="0.35">
      <c r="A157" s="4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</row>
    <row r="158" spans="1:16" ht="47.15" customHeight="1" x14ac:dyDescent="0.35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</row>
    <row r="159" spans="1:16" ht="15" customHeight="1" x14ac:dyDescent="0.35"/>
    <row r="160" spans="1:16" ht="15" customHeight="1" x14ac:dyDescent="0.35">
      <c r="A160" s="50"/>
      <c r="B160" s="5"/>
      <c r="C160" s="122" t="s">
        <v>92</v>
      </c>
      <c r="D160" s="122"/>
      <c r="E160" s="122"/>
      <c r="F160" s="122"/>
      <c r="G160" s="122"/>
      <c r="H160" s="23"/>
      <c r="I160" s="122"/>
      <c r="J160" s="122"/>
      <c r="K160" s="122"/>
      <c r="L160" s="122"/>
      <c r="M160" s="122"/>
      <c r="N160" s="122"/>
      <c r="O160" s="122"/>
      <c r="P160" s="122"/>
    </row>
    <row r="161" spans="1:16" ht="15" customHeight="1" x14ac:dyDescent="0.35">
      <c r="A161" s="112" t="s">
        <v>53</v>
      </c>
      <c r="B161" s="5"/>
      <c r="C161" s="122"/>
      <c r="D161" s="122"/>
      <c r="E161" s="122"/>
      <c r="F161" s="122"/>
      <c r="G161" s="122"/>
      <c r="H161" s="23"/>
      <c r="I161" s="122"/>
      <c r="J161" s="122"/>
      <c r="K161" s="122"/>
      <c r="L161" s="122"/>
      <c r="M161" s="122"/>
      <c r="N161" s="122"/>
      <c r="O161" s="122"/>
      <c r="P161" s="122"/>
    </row>
    <row r="162" spans="1:16" ht="15" customHeight="1" x14ac:dyDescent="0.35">
      <c r="A162" s="112"/>
      <c r="B162" s="5"/>
      <c r="C162" s="122"/>
      <c r="D162" s="122"/>
      <c r="E162" s="122"/>
      <c r="F162" s="122"/>
      <c r="G162" s="122"/>
      <c r="H162" s="23"/>
      <c r="I162" s="122"/>
      <c r="J162" s="122"/>
      <c r="K162" s="122"/>
      <c r="L162" s="122"/>
      <c r="M162" s="122"/>
      <c r="N162" s="122"/>
      <c r="O162" s="122"/>
      <c r="P162" s="122"/>
    </row>
    <row r="163" spans="1:16" ht="15" customHeight="1" x14ac:dyDescent="0.35">
      <c r="A163" s="20" t="s">
        <v>54</v>
      </c>
      <c r="B163" s="2"/>
      <c r="C163" s="122"/>
      <c r="D163" s="122"/>
      <c r="E163" s="122"/>
      <c r="F163" s="122"/>
      <c r="G163" s="122"/>
      <c r="H163" s="23"/>
      <c r="I163" s="122"/>
      <c r="J163" s="122"/>
      <c r="K163" s="122"/>
      <c r="L163" s="122"/>
      <c r="M163" s="122"/>
      <c r="N163" s="122"/>
      <c r="O163" s="122"/>
      <c r="P163" s="122"/>
    </row>
    <row r="164" spans="1:16" ht="15" customHeight="1" x14ac:dyDescent="0.35">
      <c r="A164" s="21" t="s">
        <v>55</v>
      </c>
      <c r="B164" s="3"/>
      <c r="C164" s="122"/>
      <c r="D164" s="122"/>
      <c r="E164" s="122"/>
      <c r="F164" s="122"/>
      <c r="G164" s="122"/>
      <c r="H164" s="23"/>
      <c r="I164" s="122"/>
      <c r="J164" s="122"/>
      <c r="K164" s="122"/>
      <c r="L164" s="122"/>
      <c r="M164" s="122"/>
      <c r="N164" s="122"/>
      <c r="O164" s="122"/>
      <c r="P164" s="122"/>
    </row>
    <row r="165" spans="1:16" ht="15" customHeight="1" x14ac:dyDescent="0.35">
      <c r="A165" s="22"/>
      <c r="B165" s="3"/>
      <c r="C165" s="122"/>
      <c r="D165" s="122"/>
      <c r="E165" s="122"/>
      <c r="F165" s="122"/>
      <c r="G165" s="122"/>
      <c r="H165" s="23"/>
      <c r="I165" s="122"/>
      <c r="J165" s="122"/>
      <c r="K165" s="122"/>
      <c r="L165" s="122"/>
      <c r="M165" s="122"/>
      <c r="N165" s="122"/>
      <c r="O165" s="122"/>
      <c r="P165" s="122"/>
    </row>
    <row r="166" spans="1:16" ht="15" customHeight="1" x14ac:dyDescent="0.35">
      <c r="B166" s="3"/>
      <c r="C166" s="122"/>
      <c r="D166" s="122"/>
      <c r="E166" s="122"/>
      <c r="F166" s="122"/>
      <c r="G166" s="122"/>
      <c r="H166" s="23"/>
      <c r="I166" s="122"/>
      <c r="J166" s="122"/>
      <c r="K166" s="122"/>
      <c r="L166" s="122"/>
      <c r="M166" s="122"/>
      <c r="N166" s="122"/>
      <c r="O166" s="122"/>
      <c r="P166" s="122"/>
    </row>
    <row r="167" spans="1:16" ht="15" customHeight="1" x14ac:dyDescent="0.35">
      <c r="A167" s="4"/>
      <c r="B167" s="1"/>
      <c r="C167" s="1"/>
      <c r="D167" s="1"/>
      <c r="E167" s="106" t="s">
        <v>0</v>
      </c>
      <c r="F167" s="107"/>
      <c r="G167" s="107"/>
      <c r="H167" s="107"/>
      <c r="I167" s="107"/>
      <c r="J167" s="107"/>
      <c r="K167" s="107"/>
      <c r="L167" s="107"/>
      <c r="M167" s="107"/>
      <c r="N167" s="108"/>
      <c r="O167" s="1"/>
      <c r="P167" s="1"/>
    </row>
    <row r="168" spans="1:16" ht="15" customHeight="1" x14ac:dyDescent="0.35">
      <c r="A168" s="131"/>
      <c r="B168" s="132"/>
      <c r="C168" s="7" t="s">
        <v>1</v>
      </c>
      <c r="D168" s="8"/>
      <c r="E168" s="48">
        <v>122</v>
      </c>
      <c r="F168" s="48">
        <v>128</v>
      </c>
      <c r="G168" s="48">
        <v>134</v>
      </c>
      <c r="H168" s="48">
        <v>140</v>
      </c>
      <c r="I168" s="48">
        <v>146</v>
      </c>
      <c r="J168" s="48">
        <v>152</v>
      </c>
      <c r="K168" s="48">
        <v>158</v>
      </c>
      <c r="L168" s="48">
        <v>164</v>
      </c>
      <c r="M168" s="48">
        <v>170</v>
      </c>
      <c r="N168" s="48">
        <v>176</v>
      </c>
      <c r="O168" s="48" t="s">
        <v>2</v>
      </c>
      <c r="P168" s="48" t="s">
        <v>3</v>
      </c>
    </row>
    <row r="169" spans="1:16" ht="15" customHeight="1" x14ac:dyDescent="0.35">
      <c r="A169" s="131"/>
      <c r="B169" s="132"/>
      <c r="C169" s="71" t="s">
        <v>100</v>
      </c>
      <c r="D169" s="76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5">
        <f>SUM(E169:N170)</f>
        <v>0</v>
      </c>
      <c r="P169" s="125">
        <f>SUM(E169*E177+F169*E177+G169*E177+H169*H177+I169*H177+J169*H177+K169*H177+L169*L177+M169*L177+N169*L177)</f>
        <v>0</v>
      </c>
    </row>
    <row r="170" spans="1:16" ht="15" customHeight="1" x14ac:dyDescent="0.35">
      <c r="A170" s="131"/>
      <c r="B170" s="132"/>
      <c r="C170" s="139"/>
      <c r="D170" s="140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6"/>
      <c r="P170" s="126"/>
    </row>
    <row r="171" spans="1:16" ht="15" customHeight="1" x14ac:dyDescent="0.35">
      <c r="A171" s="131"/>
      <c r="B171" s="132"/>
      <c r="C171" s="71" t="s">
        <v>101</v>
      </c>
      <c r="D171" s="76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5">
        <f>SUM(E171:N172)</f>
        <v>0</v>
      </c>
      <c r="P171" s="125">
        <f>SUM(E171*E177+F171*E177+G171*E177+H171*H177+I171*H177+J171*H177+K171*H177+L171*L177+M171*L177+N171*L177)</f>
        <v>0</v>
      </c>
    </row>
    <row r="172" spans="1:16" ht="15" customHeight="1" x14ac:dyDescent="0.35">
      <c r="A172" s="131"/>
      <c r="B172" s="132"/>
      <c r="C172" s="139"/>
      <c r="D172" s="140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6"/>
      <c r="P172" s="126"/>
    </row>
    <row r="173" spans="1:16" ht="15" customHeight="1" x14ac:dyDescent="0.35">
      <c r="A173" s="131"/>
      <c r="B173" s="132"/>
      <c r="C173" s="71" t="s">
        <v>16</v>
      </c>
      <c r="D173" s="76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5">
        <f>SUM(E173:N174)</f>
        <v>0</v>
      </c>
      <c r="P173" s="125">
        <f>SUM(E173*E177+F173*E177+G173*E177+H173*H177+I173*H177+J173*H177+K173*H177+L173*L177+M173*L177+N173*L177)</f>
        <v>0</v>
      </c>
    </row>
    <row r="174" spans="1:16" ht="15" customHeight="1" x14ac:dyDescent="0.35">
      <c r="A174" s="131"/>
      <c r="B174" s="132"/>
      <c r="C174" s="139"/>
      <c r="D174" s="140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6"/>
      <c r="P174" s="126"/>
    </row>
    <row r="175" spans="1:16" ht="15" customHeight="1" x14ac:dyDescent="0.35">
      <c r="A175" s="131"/>
      <c r="B175" s="132"/>
      <c r="C175" s="75" t="s">
        <v>102</v>
      </c>
      <c r="D175" s="76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30">
        <f>SUM(E175:N176)</f>
        <v>0</v>
      </c>
      <c r="P175" s="130">
        <f>SUM(E175*E177+F175*E177+G175*E177+H175*H177+I175*H177+J175*H177+K175*H177+L175*L177+M175*L177+N175*L177)</f>
        <v>0</v>
      </c>
    </row>
    <row r="176" spans="1:16" ht="15" customHeight="1" x14ac:dyDescent="0.35">
      <c r="A176" s="131"/>
      <c r="B176" s="132"/>
      <c r="C176" s="139"/>
      <c r="D176" s="140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30"/>
      <c r="P176" s="130"/>
    </row>
    <row r="177" spans="1:16" ht="15" customHeight="1" x14ac:dyDescent="0.35">
      <c r="A177" s="131"/>
      <c r="B177" s="132"/>
      <c r="C177" s="79" t="s">
        <v>7</v>
      </c>
      <c r="D177" s="68"/>
      <c r="E177" s="79">
        <v>2290</v>
      </c>
      <c r="F177" s="67"/>
      <c r="G177" s="68"/>
      <c r="H177" s="121">
        <v>2490</v>
      </c>
      <c r="I177" s="121"/>
      <c r="J177" s="121"/>
      <c r="K177" s="121"/>
      <c r="L177" s="121">
        <v>2690</v>
      </c>
      <c r="M177" s="121"/>
      <c r="N177" s="121"/>
      <c r="O177" s="1"/>
      <c r="P177" s="1"/>
    </row>
    <row r="178" spans="1:16" ht="15" customHeight="1" x14ac:dyDescent="0.35">
      <c r="A178" s="131"/>
      <c r="B178" s="132"/>
      <c r="C178" s="80"/>
      <c r="D178" s="70"/>
      <c r="E178" s="80"/>
      <c r="F178" s="69"/>
      <c r="G178" s="70"/>
      <c r="H178" s="121"/>
      <c r="I178" s="121"/>
      <c r="J178" s="121"/>
      <c r="K178" s="121"/>
      <c r="L178" s="121"/>
      <c r="M178" s="121"/>
      <c r="N178" s="121"/>
      <c r="O178" s="1"/>
      <c r="P178" s="1"/>
    </row>
    <row r="179" spans="1:16" ht="15" customHeight="1" x14ac:dyDescent="0.35">
      <c r="A179" s="131"/>
      <c r="B179" s="132"/>
      <c r="C179" s="79" t="s">
        <v>8</v>
      </c>
      <c r="D179" s="68"/>
      <c r="E179" s="79">
        <v>4490</v>
      </c>
      <c r="F179" s="67"/>
      <c r="G179" s="68"/>
      <c r="H179" s="121">
        <v>4490</v>
      </c>
      <c r="I179" s="121"/>
      <c r="J179" s="121"/>
      <c r="K179" s="121"/>
      <c r="L179" s="121">
        <v>4990</v>
      </c>
      <c r="M179" s="121"/>
      <c r="N179" s="121"/>
      <c r="O179" s="1"/>
      <c r="P179" s="1"/>
    </row>
    <row r="180" spans="1:16" ht="15" customHeight="1" x14ac:dyDescent="0.35">
      <c r="A180" s="131"/>
      <c r="B180" s="132"/>
      <c r="C180" s="80"/>
      <c r="D180" s="70"/>
      <c r="E180" s="80"/>
      <c r="F180" s="69"/>
      <c r="G180" s="70"/>
      <c r="H180" s="121"/>
      <c r="I180" s="121"/>
      <c r="J180" s="121"/>
      <c r="K180" s="121"/>
      <c r="L180" s="121"/>
      <c r="M180" s="121"/>
      <c r="N180" s="121"/>
      <c r="O180" s="1"/>
      <c r="P180" s="1"/>
    </row>
    <row r="181" spans="1:16" ht="15" customHeight="1" x14ac:dyDescent="0.35">
      <c r="A181" s="4"/>
      <c r="B181" s="51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"/>
      <c r="P181" s="1"/>
    </row>
    <row r="182" spans="1:16" ht="15" customHeight="1" x14ac:dyDescent="0.35">
      <c r="A182" s="4"/>
      <c r="B182" s="51"/>
      <c r="C182" s="16"/>
      <c r="D182" s="16"/>
      <c r="E182" s="16"/>
      <c r="F182" s="16"/>
      <c r="G182" s="16"/>
      <c r="H182" s="16"/>
      <c r="I182" s="16"/>
      <c r="J182" s="18">
        <v>1</v>
      </c>
      <c r="K182" s="16"/>
      <c r="L182" s="16"/>
      <c r="M182" s="16"/>
      <c r="N182" s="16"/>
      <c r="O182" s="1"/>
      <c r="P182" s="1"/>
    </row>
    <row r="183" spans="1:16" ht="15" customHeight="1" x14ac:dyDescent="0.35"/>
    <row r="184" spans="1:16" ht="15" customHeight="1" x14ac:dyDescent="0.35">
      <c r="A184" s="50"/>
      <c r="B184" s="5"/>
      <c r="C184" s="122" t="s">
        <v>104</v>
      </c>
      <c r="D184" s="122"/>
      <c r="E184" s="122"/>
      <c r="F184" s="122"/>
      <c r="G184" s="122"/>
      <c r="H184" s="23"/>
      <c r="I184" s="122"/>
      <c r="J184" s="122"/>
      <c r="K184" s="122"/>
      <c r="L184" s="122"/>
      <c r="M184" s="122"/>
      <c r="N184" s="122"/>
      <c r="O184" s="122"/>
      <c r="P184" s="122"/>
    </row>
    <row r="185" spans="1:16" ht="15" customHeight="1" x14ac:dyDescent="0.35">
      <c r="A185" s="112" t="s">
        <v>85</v>
      </c>
      <c r="B185" s="5"/>
      <c r="C185" s="122"/>
      <c r="D185" s="122"/>
      <c r="E185" s="122"/>
      <c r="F185" s="122"/>
      <c r="G185" s="122"/>
      <c r="H185" s="23"/>
      <c r="I185" s="122"/>
      <c r="J185" s="122"/>
      <c r="K185" s="122"/>
      <c r="L185" s="122"/>
      <c r="M185" s="122"/>
      <c r="N185" s="122"/>
      <c r="O185" s="122"/>
      <c r="P185" s="122"/>
    </row>
    <row r="186" spans="1:16" ht="15" customHeight="1" x14ac:dyDescent="0.35">
      <c r="A186" s="113"/>
      <c r="B186" s="5"/>
      <c r="C186" s="122"/>
      <c r="D186" s="122"/>
      <c r="E186" s="122"/>
      <c r="F186" s="122"/>
      <c r="G186" s="122"/>
      <c r="H186" s="23"/>
      <c r="I186" s="122"/>
      <c r="J186" s="122"/>
      <c r="K186" s="122"/>
      <c r="L186" s="122"/>
      <c r="M186" s="122"/>
      <c r="N186" s="122"/>
      <c r="O186" s="122"/>
      <c r="P186" s="122"/>
    </row>
    <row r="187" spans="1:16" ht="15" customHeight="1" x14ac:dyDescent="0.35">
      <c r="A187" s="20" t="s">
        <v>12</v>
      </c>
      <c r="B187" s="2"/>
      <c r="C187" s="122"/>
      <c r="D187" s="122"/>
      <c r="E187" s="122"/>
      <c r="F187" s="122"/>
      <c r="G187" s="122"/>
      <c r="H187" s="23"/>
      <c r="I187" s="122"/>
      <c r="J187" s="122"/>
      <c r="K187" s="122"/>
      <c r="L187" s="122"/>
      <c r="M187" s="122"/>
      <c r="N187" s="122"/>
      <c r="O187" s="122"/>
      <c r="P187" s="122"/>
    </row>
    <row r="188" spans="1:16" ht="15" customHeight="1" x14ac:dyDescent="0.35">
      <c r="A188" s="21" t="s">
        <v>103</v>
      </c>
      <c r="B188" s="3"/>
      <c r="C188" s="122"/>
      <c r="D188" s="122"/>
      <c r="E188" s="122"/>
      <c r="F188" s="122"/>
      <c r="G188" s="122"/>
      <c r="H188" s="23"/>
      <c r="I188" s="122"/>
      <c r="J188" s="122"/>
      <c r="K188" s="122"/>
      <c r="L188" s="122"/>
      <c r="M188" s="122"/>
      <c r="N188" s="122"/>
      <c r="O188" s="122"/>
      <c r="P188" s="122"/>
    </row>
    <row r="189" spans="1:16" ht="15" customHeight="1" x14ac:dyDescent="0.35">
      <c r="A189" s="22"/>
      <c r="B189" s="3"/>
      <c r="C189" s="122"/>
      <c r="D189" s="122"/>
      <c r="E189" s="122"/>
      <c r="F189" s="122"/>
      <c r="G189" s="122"/>
      <c r="H189" s="23"/>
      <c r="I189" s="122"/>
      <c r="J189" s="122"/>
      <c r="K189" s="122"/>
      <c r="L189" s="122"/>
      <c r="M189" s="122"/>
      <c r="N189" s="122"/>
      <c r="O189" s="122"/>
      <c r="P189" s="122"/>
    </row>
    <row r="190" spans="1:16" ht="15" customHeight="1" x14ac:dyDescent="0.35">
      <c r="A190" s="21"/>
      <c r="B190" s="3"/>
      <c r="C190" s="122"/>
      <c r="D190" s="122"/>
      <c r="E190" s="122"/>
      <c r="F190" s="122"/>
      <c r="G190" s="122"/>
      <c r="H190" s="23"/>
      <c r="I190" s="122"/>
      <c r="J190" s="122"/>
      <c r="K190" s="122"/>
      <c r="L190" s="122"/>
      <c r="M190" s="122"/>
      <c r="N190" s="122"/>
      <c r="O190" s="122"/>
      <c r="P190" s="122"/>
    </row>
    <row r="191" spans="1:16" ht="15" customHeight="1" x14ac:dyDescent="0.35">
      <c r="A191" s="4"/>
      <c r="B191" s="1"/>
      <c r="C191" s="1"/>
      <c r="D191" s="1"/>
      <c r="E191" s="106" t="s">
        <v>0</v>
      </c>
      <c r="F191" s="107"/>
      <c r="G191" s="107"/>
      <c r="H191" s="107"/>
      <c r="I191" s="107"/>
      <c r="J191" s="107"/>
      <c r="K191" s="107"/>
      <c r="L191" s="107"/>
      <c r="M191" s="107"/>
      <c r="N191" s="108"/>
      <c r="O191" s="1"/>
      <c r="P191" s="1"/>
    </row>
    <row r="192" spans="1:16" ht="15" customHeight="1" x14ac:dyDescent="0.35">
      <c r="A192" s="131"/>
      <c r="B192" s="132"/>
      <c r="C192" s="7" t="s">
        <v>1</v>
      </c>
      <c r="D192" s="8"/>
      <c r="E192" s="48">
        <v>122</v>
      </c>
      <c r="F192" s="48">
        <v>128</v>
      </c>
      <c r="G192" s="48">
        <v>134</v>
      </c>
      <c r="H192" s="48">
        <v>140</v>
      </c>
      <c r="I192" s="48">
        <v>146</v>
      </c>
      <c r="J192" s="48">
        <v>152</v>
      </c>
      <c r="K192" s="48">
        <v>158</v>
      </c>
      <c r="L192" s="48">
        <v>164</v>
      </c>
      <c r="M192" s="48">
        <v>170</v>
      </c>
      <c r="N192" s="48">
        <v>176</v>
      </c>
      <c r="O192" s="48" t="s">
        <v>2</v>
      </c>
      <c r="P192" s="48" t="s">
        <v>3</v>
      </c>
    </row>
    <row r="193" spans="1:16" ht="15" customHeight="1" x14ac:dyDescent="0.35">
      <c r="A193" s="131"/>
      <c r="B193" s="132"/>
      <c r="C193" s="71" t="s">
        <v>100</v>
      </c>
      <c r="D193" s="76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5">
        <f>SUM(E193:N194)</f>
        <v>0</v>
      </c>
      <c r="P193" s="125">
        <f>SUM(E193*E201+F193*E201+G193*E201+H193*H201+I193*H201+J193*H201+K193*H201+L193*L201+M193*L201+N193*L201)</f>
        <v>0</v>
      </c>
    </row>
    <row r="194" spans="1:16" ht="15" customHeight="1" x14ac:dyDescent="0.35">
      <c r="A194" s="131"/>
      <c r="B194" s="132"/>
      <c r="C194" s="139"/>
      <c r="D194" s="140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6"/>
      <c r="P194" s="126"/>
    </row>
    <row r="195" spans="1:16" ht="15" customHeight="1" x14ac:dyDescent="0.35">
      <c r="A195" s="131"/>
      <c r="B195" s="132"/>
      <c r="C195" s="71" t="s">
        <v>101</v>
      </c>
      <c r="D195" s="76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5">
        <f>SUM(E195:N196)</f>
        <v>0</v>
      </c>
      <c r="P195" s="125">
        <f>SUM(E195*E201+F195*E201+G195*E201+H195*H201+I195*H201+J195*H201+K195*H201+L195*L201+M195*L201+N195*L201)</f>
        <v>0</v>
      </c>
    </row>
    <row r="196" spans="1:16" ht="15" customHeight="1" x14ac:dyDescent="0.35">
      <c r="A196" s="131"/>
      <c r="B196" s="132"/>
      <c r="C196" s="139"/>
      <c r="D196" s="140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6"/>
      <c r="P196" s="126"/>
    </row>
    <row r="197" spans="1:16" ht="15" customHeight="1" x14ac:dyDescent="0.35">
      <c r="A197" s="131"/>
      <c r="B197" s="132"/>
      <c r="C197" s="71" t="s">
        <v>16</v>
      </c>
      <c r="D197" s="76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5">
        <f>SUM(E197:N198)</f>
        <v>0</v>
      </c>
      <c r="P197" s="125">
        <f>SUM(E197*E201+F197*E201+G197*E201+H197*H201+I197*H201+J197*H201+K197*H201+L197*L201+M197*L201+N197*L201)</f>
        <v>0</v>
      </c>
    </row>
    <row r="198" spans="1:16" ht="15" customHeight="1" x14ac:dyDescent="0.35">
      <c r="A198" s="131"/>
      <c r="B198" s="132"/>
      <c r="C198" s="139"/>
      <c r="D198" s="140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6"/>
      <c r="P198" s="126"/>
    </row>
    <row r="199" spans="1:16" ht="15" customHeight="1" x14ac:dyDescent="0.35">
      <c r="A199" s="131"/>
      <c r="B199" s="132"/>
      <c r="C199" s="75" t="s">
        <v>102</v>
      </c>
      <c r="D199" s="76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30">
        <f>SUM(E199:N200)</f>
        <v>0</v>
      </c>
      <c r="P199" s="130">
        <f>SUM(E199*E201+F199*E201+G199*E201+H199*H201+I199*H201+J199*H201+K199*H201+L199*L201+M199*L201+N199*L201)</f>
        <v>0</v>
      </c>
    </row>
    <row r="200" spans="1:16" ht="15" customHeight="1" x14ac:dyDescent="0.35">
      <c r="A200" s="131"/>
      <c r="B200" s="132"/>
      <c r="C200" s="139"/>
      <c r="D200" s="140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30"/>
      <c r="P200" s="130"/>
    </row>
    <row r="201" spans="1:16" ht="15" customHeight="1" x14ac:dyDescent="0.35">
      <c r="A201" s="131"/>
      <c r="B201" s="132"/>
      <c r="C201" s="79" t="s">
        <v>7</v>
      </c>
      <c r="D201" s="68"/>
      <c r="E201" s="79">
        <v>2090</v>
      </c>
      <c r="F201" s="67"/>
      <c r="G201" s="68"/>
      <c r="H201" s="121">
        <v>2190</v>
      </c>
      <c r="I201" s="121"/>
      <c r="J201" s="121"/>
      <c r="K201" s="121"/>
      <c r="L201" s="121">
        <v>2390</v>
      </c>
      <c r="M201" s="121"/>
      <c r="N201" s="121"/>
      <c r="O201" s="1"/>
      <c r="P201" s="1"/>
    </row>
    <row r="202" spans="1:16" s="15" customFormat="1" ht="19.5" customHeight="1" x14ac:dyDescent="0.35">
      <c r="A202" s="131"/>
      <c r="B202" s="132"/>
      <c r="C202" s="80"/>
      <c r="D202" s="70"/>
      <c r="E202" s="80"/>
      <c r="F202" s="69"/>
      <c r="G202" s="70"/>
      <c r="H202" s="121"/>
      <c r="I202" s="121"/>
      <c r="J202" s="121"/>
      <c r="K202" s="121"/>
      <c r="L202" s="121"/>
      <c r="M202" s="121"/>
      <c r="N202" s="121"/>
      <c r="O202" s="1"/>
      <c r="P202" s="1"/>
    </row>
    <row r="203" spans="1:16" s="15" customFormat="1" ht="16.5" customHeight="1" x14ac:dyDescent="0.35">
      <c r="A203" s="131"/>
      <c r="B203" s="132"/>
      <c r="C203" s="79" t="s">
        <v>8</v>
      </c>
      <c r="D203" s="68"/>
      <c r="E203" s="79">
        <v>3990</v>
      </c>
      <c r="F203" s="67"/>
      <c r="G203" s="68"/>
      <c r="H203" s="121">
        <v>3990</v>
      </c>
      <c r="I203" s="121"/>
      <c r="J203" s="121"/>
      <c r="K203" s="121"/>
      <c r="L203" s="121">
        <v>4490</v>
      </c>
      <c r="M203" s="121"/>
      <c r="N203" s="121"/>
      <c r="O203" s="1"/>
      <c r="P203" s="1"/>
    </row>
    <row r="204" spans="1:16" s="15" customFormat="1" ht="22.5" customHeight="1" x14ac:dyDescent="0.35">
      <c r="A204" s="131"/>
      <c r="B204" s="132"/>
      <c r="C204" s="80"/>
      <c r="D204" s="70"/>
      <c r="E204" s="80"/>
      <c r="F204" s="69"/>
      <c r="G204" s="70"/>
      <c r="H204" s="121"/>
      <c r="I204" s="121"/>
      <c r="J204" s="121"/>
      <c r="K204" s="121"/>
      <c r="L204" s="121"/>
      <c r="M204" s="121"/>
      <c r="N204" s="121"/>
      <c r="O204" s="1"/>
      <c r="P204" s="1"/>
    </row>
    <row r="205" spans="1:16" ht="15" customHeight="1" x14ac:dyDescent="0.35">
      <c r="A205" s="4"/>
      <c r="B205" s="51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"/>
      <c r="P205" s="1"/>
    </row>
    <row r="206" spans="1:16" ht="15" customHeight="1" x14ac:dyDescent="0.35"/>
    <row r="207" spans="1:16" ht="15" customHeight="1" x14ac:dyDescent="0.35">
      <c r="A207" s="50"/>
      <c r="B207" s="5"/>
      <c r="C207" s="122" t="s">
        <v>108</v>
      </c>
      <c r="D207" s="122"/>
      <c r="E207" s="122"/>
      <c r="F207" s="122"/>
      <c r="G207" s="122"/>
      <c r="H207" s="23"/>
      <c r="I207" s="122"/>
      <c r="J207" s="122"/>
      <c r="K207" s="122"/>
      <c r="L207" s="122"/>
      <c r="M207" s="122"/>
      <c r="N207" s="122"/>
      <c r="O207" s="122"/>
      <c r="P207" s="122"/>
    </row>
    <row r="208" spans="1:16" ht="15" customHeight="1" x14ac:dyDescent="0.35">
      <c r="A208" s="112" t="s">
        <v>105</v>
      </c>
      <c r="B208" s="5"/>
      <c r="C208" s="122"/>
      <c r="D208" s="122"/>
      <c r="E208" s="122"/>
      <c r="F208" s="122"/>
      <c r="G208" s="122"/>
      <c r="H208" s="23"/>
      <c r="I208" s="122"/>
      <c r="J208" s="122"/>
      <c r="K208" s="122"/>
      <c r="L208" s="122"/>
      <c r="M208" s="122"/>
      <c r="N208" s="122"/>
      <c r="O208" s="122"/>
      <c r="P208" s="122"/>
    </row>
    <row r="209" spans="1:16" ht="15" customHeight="1" x14ac:dyDescent="0.35">
      <c r="A209" s="113"/>
      <c r="B209" s="5"/>
      <c r="C209" s="122"/>
      <c r="D209" s="122"/>
      <c r="E209" s="122"/>
      <c r="F209" s="122"/>
      <c r="G209" s="122"/>
      <c r="H209" s="23"/>
      <c r="I209" s="122"/>
      <c r="J209" s="122"/>
      <c r="K209" s="122"/>
      <c r="L209" s="122"/>
      <c r="M209" s="122"/>
      <c r="N209" s="122"/>
      <c r="O209" s="122"/>
      <c r="P209" s="122"/>
    </row>
    <row r="210" spans="1:16" ht="15" customHeight="1" x14ac:dyDescent="0.35">
      <c r="A210" s="20" t="s">
        <v>106</v>
      </c>
      <c r="B210" s="2"/>
      <c r="C210" s="122"/>
      <c r="D210" s="122"/>
      <c r="E210" s="122"/>
      <c r="F210" s="122"/>
      <c r="G210" s="122"/>
      <c r="H210" s="23"/>
      <c r="I210" s="122"/>
      <c r="J210" s="122"/>
      <c r="K210" s="122"/>
      <c r="L210" s="122"/>
      <c r="M210" s="122"/>
      <c r="N210" s="122"/>
      <c r="O210" s="122"/>
      <c r="P210" s="122"/>
    </row>
    <row r="211" spans="1:16" ht="15" customHeight="1" x14ac:dyDescent="0.35">
      <c r="A211" s="21" t="s">
        <v>107</v>
      </c>
      <c r="B211" s="3"/>
      <c r="C211" s="122"/>
      <c r="D211" s="122"/>
      <c r="E211" s="122"/>
      <c r="F211" s="122"/>
      <c r="G211" s="122"/>
      <c r="H211" s="23"/>
      <c r="I211" s="122"/>
      <c r="J211" s="122"/>
      <c r="K211" s="122"/>
      <c r="L211" s="122"/>
      <c r="M211" s="122"/>
      <c r="N211" s="122"/>
      <c r="O211" s="122"/>
      <c r="P211" s="122"/>
    </row>
    <row r="212" spans="1:16" ht="15" customHeight="1" x14ac:dyDescent="0.35">
      <c r="A212" s="22"/>
      <c r="B212" s="3"/>
      <c r="C212" s="122"/>
      <c r="D212" s="122"/>
      <c r="E212" s="122"/>
      <c r="F212" s="122"/>
      <c r="G212" s="122"/>
      <c r="H212" s="23"/>
      <c r="I212" s="122"/>
      <c r="J212" s="122"/>
      <c r="K212" s="122"/>
      <c r="L212" s="122"/>
      <c r="M212" s="122"/>
      <c r="N212" s="122"/>
      <c r="O212" s="122"/>
      <c r="P212" s="122"/>
    </row>
    <row r="213" spans="1:16" ht="15" customHeight="1" x14ac:dyDescent="0.35">
      <c r="A213" s="21"/>
      <c r="B213" s="3"/>
      <c r="C213" s="122"/>
      <c r="D213" s="122"/>
      <c r="E213" s="122"/>
      <c r="F213" s="122"/>
      <c r="G213" s="122"/>
      <c r="H213" s="23"/>
      <c r="I213" s="122"/>
      <c r="J213" s="122"/>
      <c r="K213" s="122"/>
      <c r="L213" s="122"/>
      <c r="M213" s="122"/>
      <c r="N213" s="122"/>
      <c r="O213" s="122"/>
      <c r="P213" s="122"/>
    </row>
    <row r="214" spans="1:16" ht="15" customHeight="1" x14ac:dyDescent="0.35">
      <c r="A214" s="4"/>
      <c r="B214" s="1"/>
      <c r="C214" s="1"/>
      <c r="D214" s="1"/>
      <c r="E214" s="106" t="s">
        <v>0</v>
      </c>
      <c r="F214" s="107"/>
      <c r="G214" s="107"/>
      <c r="H214" s="107"/>
      <c r="I214" s="107"/>
      <c r="J214" s="107"/>
      <c r="K214" s="107"/>
      <c r="L214" s="107"/>
      <c r="M214" s="107"/>
      <c r="N214" s="108"/>
      <c r="O214" s="1"/>
      <c r="P214" s="1"/>
    </row>
    <row r="215" spans="1:16" ht="15" customHeight="1" x14ac:dyDescent="0.35">
      <c r="A215" s="131"/>
      <c r="B215" s="132"/>
      <c r="C215" s="7" t="s">
        <v>1</v>
      </c>
      <c r="D215" s="8"/>
      <c r="E215" s="48">
        <v>122</v>
      </c>
      <c r="F215" s="48">
        <v>128</v>
      </c>
      <c r="G215" s="48">
        <v>134</v>
      </c>
      <c r="H215" s="48">
        <v>140</v>
      </c>
      <c r="I215" s="48">
        <v>146</v>
      </c>
      <c r="J215" s="48">
        <v>152</v>
      </c>
      <c r="K215" s="48">
        <v>158</v>
      </c>
      <c r="L215" s="48">
        <v>164</v>
      </c>
      <c r="M215" s="48">
        <v>170</v>
      </c>
      <c r="N215" s="48">
        <v>176</v>
      </c>
      <c r="O215" s="48" t="s">
        <v>2</v>
      </c>
      <c r="P215" s="48" t="s">
        <v>3</v>
      </c>
    </row>
    <row r="216" spans="1:16" ht="15" customHeight="1" x14ac:dyDescent="0.35">
      <c r="A216" s="131"/>
      <c r="B216" s="132"/>
      <c r="C216" s="71" t="s">
        <v>100</v>
      </c>
      <c r="D216" s="76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5">
        <f>SUM(E216:N217)</f>
        <v>0</v>
      </c>
      <c r="P216" s="125">
        <f>SUM(E216*E224+F216*E224+G216*E224+H216*H224+I216*H224+J216*H224+K216*H224+L216*L224+M216*L224+N216*L224)</f>
        <v>0</v>
      </c>
    </row>
    <row r="217" spans="1:16" ht="15" customHeight="1" x14ac:dyDescent="0.35">
      <c r="A217" s="131"/>
      <c r="B217" s="132"/>
      <c r="C217" s="139"/>
      <c r="D217" s="140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6"/>
      <c r="P217" s="126"/>
    </row>
    <row r="218" spans="1:16" ht="15" customHeight="1" x14ac:dyDescent="0.35">
      <c r="A218" s="131"/>
      <c r="B218" s="132"/>
      <c r="C218" s="71" t="s">
        <v>101</v>
      </c>
      <c r="D218" s="76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5">
        <f>SUM(E218:N219)</f>
        <v>0</v>
      </c>
      <c r="P218" s="125">
        <f>SUM(E218*E224+F218*E224+G218*E224+H218*H224+I218*H224+J218*H224+K218*H224+L218*L224+M218*L224+N218*L224)</f>
        <v>0</v>
      </c>
    </row>
    <row r="219" spans="1:16" ht="15" customHeight="1" x14ac:dyDescent="0.35">
      <c r="A219" s="131"/>
      <c r="B219" s="132"/>
      <c r="C219" s="139"/>
      <c r="D219" s="140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6"/>
      <c r="P219" s="126"/>
    </row>
    <row r="220" spans="1:16" ht="15" customHeight="1" x14ac:dyDescent="0.35">
      <c r="A220" s="131"/>
      <c r="B220" s="132"/>
      <c r="C220" s="71" t="s">
        <v>16</v>
      </c>
      <c r="D220" s="76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5">
        <f>SUM(E220:N221)</f>
        <v>0</v>
      </c>
      <c r="P220" s="125">
        <f>SUM(E220*E224+F220*E224+G220*E224+H220*H224+I220*H224+J220*H224+K220*H224+L220*L224+M220*L224+N220*L224)</f>
        <v>0</v>
      </c>
    </row>
    <row r="221" spans="1:16" ht="15" customHeight="1" x14ac:dyDescent="0.35">
      <c r="A221" s="131"/>
      <c r="B221" s="132"/>
      <c r="C221" s="139"/>
      <c r="D221" s="140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6"/>
      <c r="P221" s="126"/>
    </row>
    <row r="222" spans="1:16" ht="15" customHeight="1" x14ac:dyDescent="0.35">
      <c r="A222" s="131"/>
      <c r="B222" s="132"/>
      <c r="C222" s="75" t="s">
        <v>102</v>
      </c>
      <c r="D222" s="76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30">
        <f>SUM(E222:N223)</f>
        <v>0</v>
      </c>
      <c r="P222" s="130">
        <f>SUM(E222*E224+F222*E224+G222*E224+H222*H224+I222*H224+J222*H224+K222*H224+L222*L224+M222*L224+N222*L224)</f>
        <v>0</v>
      </c>
    </row>
    <row r="223" spans="1:16" ht="15" customHeight="1" x14ac:dyDescent="0.35">
      <c r="A223" s="131"/>
      <c r="B223" s="132"/>
      <c r="C223" s="139"/>
      <c r="D223" s="140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30"/>
      <c r="P223" s="130"/>
    </row>
    <row r="224" spans="1:16" ht="15" customHeight="1" x14ac:dyDescent="0.35">
      <c r="A224" s="131"/>
      <c r="B224" s="132"/>
      <c r="C224" s="79" t="s">
        <v>7</v>
      </c>
      <c r="D224" s="68"/>
      <c r="E224" s="79">
        <v>1790</v>
      </c>
      <c r="F224" s="67"/>
      <c r="G224" s="68"/>
      <c r="H224" s="121">
        <v>1890</v>
      </c>
      <c r="I224" s="121"/>
      <c r="J224" s="121"/>
      <c r="K224" s="121"/>
      <c r="L224" s="121">
        <v>1990</v>
      </c>
      <c r="M224" s="121"/>
      <c r="N224" s="121"/>
      <c r="O224" s="1"/>
      <c r="P224" s="1"/>
    </row>
    <row r="225" spans="1:16" ht="15" customHeight="1" x14ac:dyDescent="0.35">
      <c r="A225" s="131"/>
      <c r="B225" s="132"/>
      <c r="C225" s="80"/>
      <c r="D225" s="70"/>
      <c r="E225" s="80"/>
      <c r="F225" s="69"/>
      <c r="G225" s="70"/>
      <c r="H225" s="121"/>
      <c r="I225" s="121"/>
      <c r="J225" s="121"/>
      <c r="K225" s="121"/>
      <c r="L225" s="121"/>
      <c r="M225" s="121"/>
      <c r="N225" s="121"/>
      <c r="O225" s="1"/>
      <c r="P225" s="1"/>
    </row>
    <row r="226" spans="1:16" ht="15" customHeight="1" x14ac:dyDescent="0.35">
      <c r="A226" s="131"/>
      <c r="B226" s="132"/>
      <c r="C226" s="79" t="s">
        <v>8</v>
      </c>
      <c r="D226" s="68"/>
      <c r="E226" s="79">
        <v>3490</v>
      </c>
      <c r="F226" s="67"/>
      <c r="G226" s="68"/>
      <c r="H226" s="121">
        <v>3490</v>
      </c>
      <c r="I226" s="121"/>
      <c r="J226" s="121"/>
      <c r="K226" s="121"/>
      <c r="L226" s="121">
        <v>3990</v>
      </c>
      <c r="M226" s="121"/>
      <c r="N226" s="121"/>
      <c r="O226" s="1"/>
      <c r="P226" s="1"/>
    </row>
    <row r="227" spans="1:16" ht="15" customHeight="1" x14ac:dyDescent="0.35">
      <c r="A227" s="131"/>
      <c r="B227" s="132"/>
      <c r="C227" s="80"/>
      <c r="D227" s="70"/>
      <c r="E227" s="80"/>
      <c r="F227" s="69"/>
      <c r="G227" s="70"/>
      <c r="H227" s="121"/>
      <c r="I227" s="121"/>
      <c r="J227" s="121"/>
      <c r="K227" s="121"/>
      <c r="L227" s="121"/>
      <c r="M227" s="121"/>
      <c r="N227" s="121"/>
      <c r="O227" s="1"/>
      <c r="P227" s="1"/>
    </row>
    <row r="228" spans="1:16" ht="15" customHeight="1" x14ac:dyDescent="0.35">
      <c r="A228" s="4"/>
      <c r="B228" s="51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"/>
      <c r="P228" s="1"/>
    </row>
    <row r="229" spans="1:16" ht="15" customHeight="1" x14ac:dyDescent="0.35"/>
    <row r="230" spans="1:16" ht="15" customHeight="1" x14ac:dyDescent="0.35">
      <c r="A230" s="50"/>
      <c r="B230" s="5"/>
      <c r="C230" s="138" t="s">
        <v>111</v>
      </c>
      <c r="D230" s="138"/>
      <c r="E230" s="138"/>
      <c r="F230" s="138"/>
      <c r="G230" s="138"/>
      <c r="H230" s="23"/>
      <c r="I230" s="122"/>
      <c r="J230" s="122"/>
      <c r="K230" s="122"/>
      <c r="L230" s="122"/>
      <c r="M230" s="122"/>
      <c r="N230" s="122"/>
      <c r="O230" s="122"/>
      <c r="P230" s="122"/>
    </row>
    <row r="231" spans="1:16" ht="15" customHeight="1" x14ac:dyDescent="0.35">
      <c r="A231" s="112" t="s">
        <v>12</v>
      </c>
      <c r="B231" s="5"/>
      <c r="C231" s="138"/>
      <c r="D231" s="138"/>
      <c r="E231" s="138"/>
      <c r="F231" s="138"/>
      <c r="G231" s="138"/>
      <c r="H231" s="23"/>
      <c r="I231" s="122"/>
      <c r="J231" s="122"/>
      <c r="K231" s="122"/>
      <c r="L231" s="122"/>
      <c r="M231" s="122"/>
      <c r="N231" s="122"/>
      <c r="O231" s="122"/>
      <c r="P231" s="122"/>
    </row>
    <row r="232" spans="1:16" ht="15" customHeight="1" x14ac:dyDescent="0.35">
      <c r="A232" s="113"/>
      <c r="B232" s="5"/>
      <c r="C232" s="138"/>
      <c r="D232" s="138"/>
      <c r="E232" s="138"/>
      <c r="F232" s="138"/>
      <c r="G232" s="138"/>
      <c r="H232" s="23"/>
      <c r="I232" s="122"/>
      <c r="J232" s="122"/>
      <c r="K232" s="122"/>
      <c r="L232" s="122"/>
      <c r="M232" s="122"/>
      <c r="N232" s="122"/>
      <c r="O232" s="122"/>
      <c r="P232" s="122"/>
    </row>
    <row r="233" spans="1:16" ht="15" customHeight="1" x14ac:dyDescent="0.35">
      <c r="A233" s="20" t="s">
        <v>109</v>
      </c>
      <c r="B233" s="2"/>
      <c r="C233" s="138"/>
      <c r="D233" s="138"/>
      <c r="E233" s="138"/>
      <c r="F233" s="138"/>
      <c r="G233" s="138"/>
      <c r="H233" s="23"/>
      <c r="I233" s="122"/>
      <c r="J233" s="122"/>
      <c r="K233" s="122"/>
      <c r="L233" s="122"/>
      <c r="M233" s="122"/>
      <c r="N233" s="122"/>
      <c r="O233" s="122"/>
      <c r="P233" s="122"/>
    </row>
    <row r="234" spans="1:16" ht="15" customHeight="1" x14ac:dyDescent="0.35">
      <c r="A234" s="21" t="s">
        <v>110</v>
      </c>
      <c r="B234" s="3"/>
      <c r="C234" s="138"/>
      <c r="D234" s="138"/>
      <c r="E234" s="138"/>
      <c r="F234" s="138"/>
      <c r="G234" s="138"/>
      <c r="H234" s="23"/>
      <c r="I234" s="122"/>
      <c r="J234" s="122"/>
      <c r="K234" s="122"/>
      <c r="L234" s="122"/>
      <c r="M234" s="122"/>
      <c r="N234" s="122"/>
      <c r="O234" s="122"/>
      <c r="P234" s="122"/>
    </row>
    <row r="235" spans="1:16" ht="15" customHeight="1" x14ac:dyDescent="0.35">
      <c r="A235" s="22"/>
      <c r="B235" s="3"/>
      <c r="C235" s="138"/>
      <c r="D235" s="138"/>
      <c r="E235" s="138"/>
      <c r="F235" s="138"/>
      <c r="G235" s="138"/>
      <c r="H235" s="23"/>
      <c r="I235" s="122"/>
      <c r="J235" s="122"/>
      <c r="K235" s="122"/>
      <c r="L235" s="122"/>
      <c r="M235" s="122"/>
      <c r="N235" s="122"/>
      <c r="O235" s="122"/>
      <c r="P235" s="122"/>
    </row>
    <row r="236" spans="1:16" ht="15" customHeight="1" x14ac:dyDescent="0.35">
      <c r="A236" s="21"/>
      <c r="B236" s="3"/>
      <c r="C236" s="138"/>
      <c r="D236" s="138"/>
      <c r="E236" s="138"/>
      <c r="F236" s="138"/>
      <c r="G236" s="138"/>
      <c r="H236" s="23"/>
      <c r="I236" s="122"/>
      <c r="J236" s="122"/>
      <c r="K236" s="122"/>
      <c r="L236" s="122"/>
      <c r="M236" s="122"/>
      <c r="N236" s="122"/>
      <c r="O236" s="122"/>
      <c r="P236" s="122"/>
    </row>
    <row r="237" spans="1:16" ht="15" customHeight="1" x14ac:dyDescent="0.35">
      <c r="A237" s="4"/>
      <c r="B237" s="1"/>
      <c r="C237" s="1"/>
      <c r="D237" s="1"/>
      <c r="E237" s="106" t="s">
        <v>0</v>
      </c>
      <c r="F237" s="107"/>
      <c r="G237" s="107"/>
      <c r="H237" s="107"/>
      <c r="I237" s="107"/>
      <c r="J237" s="107"/>
      <c r="K237" s="107"/>
      <c r="L237" s="107"/>
      <c r="M237" s="107"/>
      <c r="N237" s="108"/>
      <c r="O237" s="1"/>
      <c r="P237" s="1"/>
    </row>
    <row r="238" spans="1:16" ht="15" customHeight="1" x14ac:dyDescent="0.35">
      <c r="A238" s="131"/>
      <c r="B238" s="132"/>
      <c r="C238" s="7" t="s">
        <v>1</v>
      </c>
      <c r="D238" s="8"/>
      <c r="E238" s="48">
        <v>122</v>
      </c>
      <c r="F238" s="48">
        <v>128</v>
      </c>
      <c r="G238" s="48">
        <v>134</v>
      </c>
      <c r="H238" s="48">
        <v>140</v>
      </c>
      <c r="I238" s="48">
        <v>146</v>
      </c>
      <c r="J238" s="48">
        <v>152</v>
      </c>
      <c r="K238" s="48">
        <v>158</v>
      </c>
      <c r="L238" s="48">
        <v>164</v>
      </c>
      <c r="M238" s="48">
        <v>170</v>
      </c>
      <c r="N238" s="48">
        <v>176</v>
      </c>
      <c r="O238" s="48" t="s">
        <v>2</v>
      </c>
      <c r="P238" s="48" t="s">
        <v>3</v>
      </c>
    </row>
    <row r="239" spans="1:16" ht="15" customHeight="1" x14ac:dyDescent="0.35">
      <c r="A239" s="131"/>
      <c r="B239" s="132"/>
      <c r="C239" s="71" t="s">
        <v>100</v>
      </c>
      <c r="D239" s="76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5">
        <f>SUM(E239:N240)</f>
        <v>0</v>
      </c>
      <c r="P239" s="125">
        <f>SUM(E239*E247+F239*E247+G239*E247+H239*H247+I239*H247+J239*H247+K239*H247+L239*L247+M239*L247+N239*L247)</f>
        <v>0</v>
      </c>
    </row>
    <row r="240" spans="1:16" ht="15" customHeight="1" x14ac:dyDescent="0.35">
      <c r="A240" s="131"/>
      <c r="B240" s="132"/>
      <c r="C240" s="139"/>
      <c r="D240" s="140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6"/>
      <c r="P240" s="126"/>
    </row>
    <row r="241" spans="1:16" ht="15" customHeight="1" x14ac:dyDescent="0.35">
      <c r="A241" s="131"/>
      <c r="B241" s="132"/>
      <c r="C241" s="71" t="s">
        <v>101</v>
      </c>
      <c r="D241" s="76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5">
        <f>SUM(E241:N242)</f>
        <v>0</v>
      </c>
      <c r="P241" s="125">
        <f>SUM(E241*E247+F241*E247+G241*E247+H241*H247+I241*H247+J241*H247+K241*H247+L241*L247+M241*L247+N241*L247)</f>
        <v>0</v>
      </c>
    </row>
    <row r="242" spans="1:16" ht="15" customHeight="1" x14ac:dyDescent="0.35">
      <c r="A242" s="131"/>
      <c r="B242" s="132"/>
      <c r="C242" s="139"/>
      <c r="D242" s="140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6"/>
      <c r="P242" s="126"/>
    </row>
    <row r="243" spans="1:16" ht="15" customHeight="1" x14ac:dyDescent="0.35">
      <c r="A243" s="131"/>
      <c r="B243" s="132"/>
      <c r="C243" s="71" t="s">
        <v>16</v>
      </c>
      <c r="D243" s="76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5">
        <f>SUM(E243:N244)</f>
        <v>0</v>
      </c>
      <c r="P243" s="125">
        <f>SUM(E243*E247+F243*E247+G243*E247+H243*H247+I243*H247+J243*H247+K243*H247+L243*L247+M243*L247+N243*L247)</f>
        <v>0</v>
      </c>
    </row>
    <row r="244" spans="1:16" ht="15" customHeight="1" x14ac:dyDescent="0.35">
      <c r="A244" s="131"/>
      <c r="B244" s="132"/>
      <c r="C244" s="139"/>
      <c r="D244" s="140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6"/>
      <c r="P244" s="126"/>
    </row>
    <row r="245" spans="1:16" ht="15" customHeight="1" x14ac:dyDescent="0.35">
      <c r="A245" s="131"/>
      <c r="B245" s="132"/>
      <c r="C245" s="75" t="s">
        <v>102</v>
      </c>
      <c r="D245" s="76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30">
        <f>SUM(E245:N246)</f>
        <v>0</v>
      </c>
      <c r="P245" s="130">
        <f>SUM(E245*E247+F245*E247+G245*E247+H245*H247+I245*H247+J245*H247+K245*H247+L245*L247+M245*L247+N245*L247)</f>
        <v>0</v>
      </c>
    </row>
    <row r="246" spans="1:16" ht="15" customHeight="1" x14ac:dyDescent="0.35">
      <c r="A246" s="131"/>
      <c r="B246" s="132"/>
      <c r="C246" s="139"/>
      <c r="D246" s="140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30"/>
      <c r="P246" s="130"/>
    </row>
    <row r="247" spans="1:16" ht="15" customHeight="1" x14ac:dyDescent="0.35">
      <c r="A247" s="131"/>
      <c r="B247" s="132"/>
      <c r="C247" s="79" t="s">
        <v>7</v>
      </c>
      <c r="D247" s="68"/>
      <c r="E247" s="79">
        <v>1890</v>
      </c>
      <c r="F247" s="67"/>
      <c r="G247" s="68"/>
      <c r="H247" s="121">
        <v>2090</v>
      </c>
      <c r="I247" s="121"/>
      <c r="J247" s="121"/>
      <c r="K247" s="121"/>
      <c r="L247" s="121">
        <v>2290</v>
      </c>
      <c r="M247" s="121"/>
      <c r="N247" s="121"/>
      <c r="O247" s="1"/>
      <c r="P247" s="1"/>
    </row>
    <row r="248" spans="1:16" ht="15" customHeight="1" x14ac:dyDescent="0.35">
      <c r="A248" s="131"/>
      <c r="B248" s="132"/>
      <c r="C248" s="80"/>
      <c r="D248" s="70"/>
      <c r="E248" s="80"/>
      <c r="F248" s="69"/>
      <c r="G248" s="70"/>
      <c r="H248" s="121"/>
      <c r="I248" s="121"/>
      <c r="J248" s="121"/>
      <c r="K248" s="121"/>
      <c r="L248" s="121"/>
      <c r="M248" s="121"/>
      <c r="N248" s="121"/>
      <c r="O248" s="1"/>
      <c r="P248" s="1"/>
    </row>
    <row r="249" spans="1:16" ht="15" customHeight="1" x14ac:dyDescent="0.35">
      <c r="A249" s="131"/>
      <c r="B249" s="132"/>
      <c r="C249" s="79" t="s">
        <v>8</v>
      </c>
      <c r="D249" s="68"/>
      <c r="E249" s="79">
        <v>3990</v>
      </c>
      <c r="F249" s="67"/>
      <c r="G249" s="68"/>
      <c r="H249" s="121">
        <v>3990</v>
      </c>
      <c r="I249" s="121"/>
      <c r="J249" s="121"/>
      <c r="K249" s="121"/>
      <c r="L249" s="121">
        <v>4490</v>
      </c>
      <c r="M249" s="121"/>
      <c r="N249" s="121"/>
      <c r="O249" s="1"/>
      <c r="P249" s="1"/>
    </row>
    <row r="250" spans="1:16" ht="15" customHeight="1" x14ac:dyDescent="0.35">
      <c r="A250" s="131"/>
      <c r="B250" s="132"/>
      <c r="C250" s="80"/>
      <c r="D250" s="70"/>
      <c r="E250" s="80"/>
      <c r="F250" s="69"/>
      <c r="G250" s="70"/>
      <c r="H250" s="121"/>
      <c r="I250" s="121"/>
      <c r="J250" s="121"/>
      <c r="K250" s="121"/>
      <c r="L250" s="121"/>
      <c r="M250" s="121"/>
      <c r="N250" s="121"/>
      <c r="O250" s="1"/>
      <c r="P250" s="1"/>
    </row>
    <row r="251" spans="1:16" ht="15" customHeight="1" x14ac:dyDescent="0.35">
      <c r="A251" s="4"/>
      <c r="B251" s="51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"/>
      <c r="P251" s="1"/>
    </row>
    <row r="252" spans="1:16" ht="15" customHeight="1" x14ac:dyDescent="0.35">
      <c r="A252" s="4"/>
      <c r="B252" s="51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"/>
      <c r="P252" s="1"/>
    </row>
    <row r="253" spans="1:16" ht="37.5" customHeight="1" x14ac:dyDescent="0.35">
      <c r="A253" s="109" t="s">
        <v>118</v>
      </c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</row>
    <row r="254" spans="1:16" ht="15" customHeight="1" x14ac:dyDescent="0.6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</row>
    <row r="255" spans="1:16" ht="15" customHeight="1" x14ac:dyDescent="0.35">
      <c r="A255" s="50"/>
      <c r="B255" s="5"/>
      <c r="C255" s="122" t="s">
        <v>58</v>
      </c>
      <c r="D255" s="122"/>
      <c r="E255" s="122"/>
      <c r="F255" s="122"/>
      <c r="G255" s="122"/>
      <c r="H255" s="23"/>
      <c r="I255" s="122" t="s">
        <v>94</v>
      </c>
      <c r="J255" s="122"/>
      <c r="K255" s="122"/>
      <c r="L255" s="122"/>
      <c r="M255" s="122"/>
      <c r="N255" s="122"/>
      <c r="O255" s="122"/>
      <c r="P255" s="122"/>
    </row>
    <row r="256" spans="1:16" ht="15" customHeight="1" x14ac:dyDescent="0.35">
      <c r="A256" s="112" t="s">
        <v>56</v>
      </c>
      <c r="B256" s="5"/>
      <c r="C256" s="122"/>
      <c r="D256" s="122"/>
      <c r="E256" s="122"/>
      <c r="F256" s="122"/>
      <c r="G256" s="122"/>
      <c r="H256" s="23"/>
      <c r="I256" s="122"/>
      <c r="J256" s="122"/>
      <c r="K256" s="122"/>
      <c r="L256" s="122"/>
      <c r="M256" s="122"/>
      <c r="N256" s="122"/>
      <c r="O256" s="122"/>
      <c r="P256" s="122"/>
    </row>
    <row r="257" spans="1:16" ht="15" customHeight="1" x14ac:dyDescent="0.35">
      <c r="A257" s="113"/>
      <c r="B257" s="5"/>
      <c r="C257" s="122"/>
      <c r="D257" s="122"/>
      <c r="E257" s="122"/>
      <c r="F257" s="122"/>
      <c r="G257" s="122"/>
      <c r="H257" s="23"/>
      <c r="I257" s="122"/>
      <c r="J257" s="122"/>
      <c r="K257" s="122"/>
      <c r="L257" s="122"/>
      <c r="M257" s="122"/>
      <c r="N257" s="122"/>
      <c r="O257" s="122"/>
      <c r="P257" s="122"/>
    </row>
    <row r="258" spans="1:16" ht="15" customHeight="1" x14ac:dyDescent="0.35">
      <c r="A258" s="20" t="s">
        <v>9</v>
      </c>
      <c r="B258" s="2"/>
      <c r="C258" s="122"/>
      <c r="D258" s="122"/>
      <c r="E258" s="122"/>
      <c r="F258" s="122"/>
      <c r="G258" s="122"/>
      <c r="H258" s="23"/>
      <c r="I258" s="122"/>
      <c r="J258" s="122"/>
      <c r="K258" s="122"/>
      <c r="L258" s="122"/>
      <c r="M258" s="122"/>
      <c r="N258" s="122"/>
      <c r="O258" s="122"/>
      <c r="P258" s="122"/>
    </row>
    <row r="259" spans="1:16" ht="15" customHeight="1" x14ac:dyDescent="0.35">
      <c r="A259" s="21" t="s">
        <v>57</v>
      </c>
      <c r="B259" s="3"/>
      <c r="C259" s="122"/>
      <c r="D259" s="122"/>
      <c r="E259" s="122"/>
      <c r="F259" s="122"/>
      <c r="G259" s="122"/>
      <c r="H259" s="23"/>
      <c r="I259" s="122"/>
      <c r="J259" s="122"/>
      <c r="K259" s="122"/>
      <c r="L259" s="122"/>
      <c r="M259" s="122"/>
      <c r="N259" s="122"/>
      <c r="O259" s="122"/>
      <c r="P259" s="122"/>
    </row>
    <row r="260" spans="1:16" ht="15" customHeight="1" x14ac:dyDescent="0.35">
      <c r="A260" s="22"/>
      <c r="B260" s="3"/>
      <c r="C260" s="122"/>
      <c r="D260" s="122"/>
      <c r="E260" s="122"/>
      <c r="F260" s="122"/>
      <c r="G260" s="122"/>
      <c r="H260" s="23"/>
      <c r="I260" s="122"/>
      <c r="J260" s="122"/>
      <c r="K260" s="122"/>
      <c r="L260" s="122"/>
      <c r="M260" s="122"/>
      <c r="N260" s="122"/>
      <c r="O260" s="122"/>
      <c r="P260" s="122"/>
    </row>
    <row r="261" spans="1:16" ht="15" customHeight="1" x14ac:dyDescent="0.35">
      <c r="A261" s="21" t="s">
        <v>10</v>
      </c>
      <c r="B261" s="3"/>
      <c r="C261" s="122"/>
      <c r="D261" s="122"/>
      <c r="E261" s="122"/>
      <c r="F261" s="122"/>
      <c r="G261" s="122"/>
      <c r="H261" s="23"/>
      <c r="I261" s="122"/>
      <c r="J261" s="122"/>
      <c r="K261" s="122"/>
      <c r="L261" s="122"/>
      <c r="M261" s="122"/>
      <c r="N261" s="122"/>
      <c r="O261" s="122"/>
      <c r="P261" s="122"/>
    </row>
    <row r="262" spans="1:16" ht="15" customHeight="1" x14ac:dyDescent="0.35">
      <c r="A262" s="21"/>
      <c r="B262" s="3"/>
      <c r="C262" s="122"/>
      <c r="D262" s="122"/>
      <c r="E262" s="122"/>
      <c r="F262" s="122"/>
      <c r="G262" s="122"/>
      <c r="H262" s="23"/>
      <c r="I262" s="47"/>
      <c r="J262" s="47"/>
      <c r="K262" s="47"/>
      <c r="L262" s="47"/>
      <c r="M262" s="47"/>
      <c r="N262" s="47"/>
      <c r="O262" s="47"/>
      <c r="P262" s="47"/>
    </row>
    <row r="263" spans="1:16" ht="15" customHeight="1" x14ac:dyDescent="0.35">
      <c r="A263" s="4"/>
      <c r="B263" s="1"/>
      <c r="C263" s="1"/>
      <c r="D263" s="1"/>
      <c r="E263" s="24"/>
      <c r="F263" s="24"/>
      <c r="G263" s="25"/>
      <c r="H263" s="107" t="s">
        <v>0</v>
      </c>
      <c r="I263" s="107"/>
      <c r="J263" s="107"/>
      <c r="K263" s="107"/>
      <c r="L263" s="107"/>
      <c r="M263" s="107"/>
      <c r="N263" s="108"/>
      <c r="O263" s="1"/>
      <c r="P263" s="1"/>
    </row>
    <row r="264" spans="1:16" ht="15" customHeight="1" x14ac:dyDescent="0.35">
      <c r="A264" s="4"/>
      <c r="B264" s="51"/>
      <c r="C264" s="7" t="s">
        <v>1</v>
      </c>
      <c r="D264" s="26"/>
      <c r="E264" s="64">
        <v>122</v>
      </c>
      <c r="F264" s="64">
        <v>128</v>
      </c>
      <c r="G264" s="64">
        <v>134</v>
      </c>
      <c r="H264" s="48">
        <v>140</v>
      </c>
      <c r="I264" s="48">
        <v>146</v>
      </c>
      <c r="J264" s="48">
        <v>152</v>
      </c>
      <c r="K264" s="48">
        <v>158</v>
      </c>
      <c r="L264" s="48">
        <v>164</v>
      </c>
      <c r="M264" s="48">
        <v>170</v>
      </c>
      <c r="N264" s="48">
        <v>176</v>
      </c>
      <c r="O264" s="48" t="s">
        <v>2</v>
      </c>
      <c r="P264" s="48" t="s">
        <v>3</v>
      </c>
    </row>
    <row r="265" spans="1:16" ht="15" customHeight="1" x14ac:dyDescent="0.35">
      <c r="A265" s="131"/>
      <c r="B265" s="132"/>
      <c r="C265" s="71" t="s">
        <v>59</v>
      </c>
      <c r="D265" s="72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125">
        <f>SUM(E265:N266)</f>
        <v>0</v>
      </c>
      <c r="P265" s="125">
        <f>SUM(H265*E273+I265*E273+J265*J273+K265*J273+L265*J273+M265*M273+N265*M273+E265*E273+F265*E273+G265*E273)</f>
        <v>0</v>
      </c>
    </row>
    <row r="266" spans="1:16" ht="15" customHeight="1" x14ac:dyDescent="0.35">
      <c r="A266" s="131"/>
      <c r="B266" s="132"/>
      <c r="C266" s="73"/>
      <c r="D266" s="74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126"/>
      <c r="P266" s="126"/>
    </row>
    <row r="267" spans="1:16" ht="15" customHeight="1" x14ac:dyDescent="0.35">
      <c r="A267" s="131"/>
      <c r="B267" s="132"/>
      <c r="C267" s="75" t="s">
        <v>60</v>
      </c>
      <c r="D267" s="76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125">
        <f>SUM(E267:N268)</f>
        <v>0</v>
      </c>
      <c r="P267" s="125">
        <f>SUM(H267*E273+I267*H267+J267*J273+K267*J273+L267*J273+M267*M273+N267*M273+E267*E273+F267*E273+G267*E273)</f>
        <v>0</v>
      </c>
    </row>
    <row r="268" spans="1:16" ht="15" customHeight="1" x14ac:dyDescent="0.35">
      <c r="A268" s="131"/>
      <c r="B268" s="132"/>
      <c r="C268" s="77"/>
      <c r="D268" s="78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126"/>
      <c r="P268" s="127"/>
    </row>
    <row r="269" spans="1:16" ht="15" customHeight="1" x14ac:dyDescent="0.35">
      <c r="A269" s="131"/>
      <c r="B269" s="132"/>
      <c r="C269" s="75" t="s">
        <v>61</v>
      </c>
      <c r="D269" s="76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125">
        <f>SUM(E269:N270)</f>
        <v>0</v>
      </c>
      <c r="P269" s="125">
        <f>SUM(H269*E273+I269*E273+J269*J273+K269*J273+L269*J273+M269*M273+N269*M273+E269*E273+F269*E273+G269*E273)</f>
        <v>0</v>
      </c>
    </row>
    <row r="270" spans="1:16" ht="15" customHeight="1" x14ac:dyDescent="0.35">
      <c r="A270" s="131"/>
      <c r="B270" s="132"/>
      <c r="C270" s="77"/>
      <c r="D270" s="78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126"/>
      <c r="P270" s="127"/>
    </row>
    <row r="271" spans="1:16" ht="15" customHeight="1" x14ac:dyDescent="0.35">
      <c r="A271" s="131"/>
      <c r="B271" s="132"/>
      <c r="C271" s="75" t="s">
        <v>16</v>
      </c>
      <c r="D271" s="76"/>
      <c r="E271" s="65"/>
      <c r="F271" s="65"/>
      <c r="G271" s="65"/>
      <c r="H271" s="65"/>
      <c r="I271" s="65"/>
      <c r="J271" s="65"/>
      <c r="K271" s="65"/>
      <c r="L271" s="65"/>
      <c r="M271" s="65"/>
      <c r="N271" s="136"/>
      <c r="O271" s="125">
        <f>SUM(E271:N272)</f>
        <v>0</v>
      </c>
      <c r="P271" s="125">
        <f>SUM(E271*E273+F271*E273+G271*E273+H271*E273+I271*E273+J271*J273+K271*J273+L271*J273+M271*M273+N271*M273)</f>
        <v>0</v>
      </c>
    </row>
    <row r="272" spans="1:16" ht="15" customHeight="1" x14ac:dyDescent="0.35">
      <c r="A272" s="131"/>
      <c r="B272" s="132"/>
      <c r="C272" s="77"/>
      <c r="D272" s="78"/>
      <c r="E272" s="66"/>
      <c r="F272" s="66"/>
      <c r="G272" s="66"/>
      <c r="H272" s="66"/>
      <c r="I272" s="66"/>
      <c r="J272" s="66"/>
      <c r="K272" s="66"/>
      <c r="L272" s="66"/>
      <c r="M272" s="66"/>
      <c r="N272" s="137"/>
      <c r="O272" s="126"/>
      <c r="P272" s="126"/>
    </row>
    <row r="273" spans="1:16" ht="15" customHeight="1" x14ac:dyDescent="0.35">
      <c r="A273" s="4"/>
      <c r="B273" s="51"/>
      <c r="C273" s="79" t="s">
        <v>7</v>
      </c>
      <c r="D273" s="68"/>
      <c r="E273" s="79" t="str">
        <f>IF(J278=1,"7490",IF(J278=2,"8390","9290"))</f>
        <v>7490</v>
      </c>
      <c r="F273" s="67"/>
      <c r="G273" s="148"/>
      <c r="H273" s="149"/>
      <c r="I273" s="150"/>
      <c r="J273" s="121" t="str">
        <f>IF(J278=1,"7790",IF(J278=2,"8690","9590"))</f>
        <v>7790</v>
      </c>
      <c r="K273" s="121"/>
      <c r="L273" s="121"/>
      <c r="M273" s="121" t="str">
        <f>IF(J278=1,"8290",IF(J278=2,"9190","10090"))</f>
        <v>8290</v>
      </c>
      <c r="N273" s="121"/>
      <c r="O273" s="1"/>
      <c r="P273" s="1"/>
    </row>
    <row r="274" spans="1:16" ht="15" customHeight="1" x14ac:dyDescent="0.35">
      <c r="A274" s="4"/>
      <c r="B274" s="51"/>
      <c r="C274" s="80"/>
      <c r="D274" s="70"/>
      <c r="E274" s="80"/>
      <c r="F274" s="69"/>
      <c r="G274" s="151"/>
      <c r="H274" s="152"/>
      <c r="I274" s="153"/>
      <c r="J274" s="121"/>
      <c r="K274" s="121"/>
      <c r="L274" s="121"/>
      <c r="M274" s="121"/>
      <c r="N274" s="121"/>
      <c r="O274" s="1"/>
      <c r="P274" s="1"/>
    </row>
    <row r="275" spans="1:16" ht="15" customHeight="1" x14ac:dyDescent="0.35">
      <c r="A275" s="4"/>
      <c r="B275" s="51"/>
      <c r="C275" s="79" t="s">
        <v>8</v>
      </c>
      <c r="D275" s="68"/>
      <c r="E275" s="79" t="str">
        <f>IF(J278=1,"14990",IF(J278=2,"16990","18990"))</f>
        <v>14990</v>
      </c>
      <c r="F275" s="67"/>
      <c r="G275" s="148"/>
      <c r="H275" s="149"/>
      <c r="I275" s="150"/>
      <c r="J275" s="121" t="str">
        <f>IF(J278=1,"14990",IF(J278=2,"16990","18990"))</f>
        <v>14990</v>
      </c>
      <c r="K275" s="121"/>
      <c r="L275" s="121"/>
      <c r="M275" s="121" t="str">
        <f>IF(J278=1,"15990",IF(J278=2,"17990","19990"))</f>
        <v>15990</v>
      </c>
      <c r="N275" s="121"/>
      <c r="O275" s="1"/>
      <c r="P275" s="1"/>
    </row>
    <row r="276" spans="1:16" ht="15" customHeight="1" x14ac:dyDescent="0.35">
      <c r="A276" s="4"/>
      <c r="B276" s="51"/>
      <c r="C276" s="80"/>
      <c r="D276" s="70"/>
      <c r="E276" s="80"/>
      <c r="F276" s="69"/>
      <c r="G276" s="151"/>
      <c r="H276" s="152"/>
      <c r="I276" s="153"/>
      <c r="J276" s="121"/>
      <c r="K276" s="121"/>
      <c r="L276" s="121"/>
      <c r="M276" s="121"/>
      <c r="N276" s="121"/>
      <c r="O276" s="1"/>
      <c r="P276" s="1"/>
    </row>
    <row r="277" spans="1:16" ht="15" customHeight="1" x14ac:dyDescent="0.35">
      <c r="A277" s="4"/>
      <c r="B277" s="51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"/>
      <c r="P277" s="1"/>
    </row>
    <row r="278" spans="1:16" ht="1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7">
        <v>1</v>
      </c>
      <c r="K278" s="1"/>
      <c r="L278" s="1"/>
      <c r="M278" s="1"/>
      <c r="N278" s="1"/>
      <c r="O278" s="1"/>
      <c r="P278" s="1"/>
    </row>
    <row r="279" spans="1:16" ht="1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29" t="s">
        <v>112</v>
      </c>
      <c r="K279" s="129"/>
      <c r="L279" s="30" t="s">
        <v>115</v>
      </c>
      <c r="M279" s="30"/>
      <c r="N279" s="129" t="s">
        <v>113</v>
      </c>
      <c r="O279" s="129"/>
      <c r="P279" s="30" t="s">
        <v>114</v>
      </c>
    </row>
    <row r="280" spans="1:16" ht="1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" customHeight="1" x14ac:dyDescent="0.35">
      <c r="A281" s="142"/>
      <c r="B281" s="142"/>
      <c r="C281" s="142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</row>
    <row r="282" spans="1:16" ht="15" customHeight="1" x14ac:dyDescent="0.35">
      <c r="A282" s="50"/>
      <c r="B282" s="5"/>
      <c r="C282" s="122" t="s">
        <v>64</v>
      </c>
      <c r="D282" s="122"/>
      <c r="E282" s="122"/>
      <c r="F282" s="122"/>
      <c r="G282" s="122"/>
      <c r="H282" s="122"/>
      <c r="I282" s="23"/>
      <c r="J282" s="122" t="s">
        <v>99</v>
      </c>
      <c r="K282" s="122"/>
      <c r="L282" s="122"/>
      <c r="M282" s="122"/>
      <c r="N282" s="122"/>
      <c r="O282" s="122"/>
      <c r="P282" s="122"/>
    </row>
    <row r="283" spans="1:16" ht="15" customHeight="1" x14ac:dyDescent="0.35">
      <c r="A283" s="112" t="s">
        <v>62</v>
      </c>
      <c r="B283" s="5"/>
      <c r="C283" s="122"/>
      <c r="D283" s="122"/>
      <c r="E283" s="122"/>
      <c r="F283" s="122"/>
      <c r="G283" s="122"/>
      <c r="H283" s="122"/>
      <c r="I283" s="23"/>
      <c r="J283" s="122"/>
      <c r="K283" s="122"/>
      <c r="L283" s="122"/>
      <c r="M283" s="122"/>
      <c r="N283" s="122"/>
      <c r="O283" s="122"/>
      <c r="P283" s="122"/>
    </row>
    <row r="284" spans="1:16" ht="15" customHeight="1" x14ac:dyDescent="0.35">
      <c r="A284" s="113"/>
      <c r="B284" s="5"/>
      <c r="C284" s="122"/>
      <c r="D284" s="122"/>
      <c r="E284" s="122"/>
      <c r="F284" s="122"/>
      <c r="G284" s="122"/>
      <c r="H284" s="122"/>
      <c r="I284" s="23"/>
      <c r="J284" s="122"/>
      <c r="K284" s="122"/>
      <c r="L284" s="122"/>
      <c r="M284" s="122"/>
      <c r="N284" s="122"/>
      <c r="O284" s="122"/>
      <c r="P284" s="122"/>
    </row>
    <row r="285" spans="1:16" ht="15" customHeight="1" x14ac:dyDescent="0.35">
      <c r="A285" s="20" t="s">
        <v>9</v>
      </c>
      <c r="B285" s="2"/>
      <c r="C285" s="122"/>
      <c r="D285" s="122"/>
      <c r="E285" s="122"/>
      <c r="F285" s="122"/>
      <c r="G285" s="122"/>
      <c r="H285" s="122"/>
      <c r="I285" s="23"/>
      <c r="J285" s="122"/>
      <c r="K285" s="122"/>
      <c r="L285" s="122"/>
      <c r="M285" s="122"/>
      <c r="N285" s="122"/>
      <c r="O285" s="122"/>
      <c r="P285" s="122"/>
    </row>
    <row r="286" spans="1:16" ht="15" customHeight="1" x14ac:dyDescent="0.35">
      <c r="A286" s="21" t="s">
        <v>63</v>
      </c>
      <c r="B286" s="3"/>
      <c r="C286" s="122"/>
      <c r="D286" s="122"/>
      <c r="E286" s="122"/>
      <c r="F286" s="122"/>
      <c r="G286" s="122"/>
      <c r="H286" s="122"/>
      <c r="I286" s="23"/>
      <c r="J286" s="122"/>
      <c r="K286" s="122"/>
      <c r="L286" s="122"/>
      <c r="M286" s="122"/>
      <c r="N286" s="122"/>
      <c r="O286" s="122"/>
      <c r="P286" s="122"/>
    </row>
    <row r="287" spans="1:16" ht="15" customHeight="1" x14ac:dyDescent="0.35">
      <c r="A287" s="21"/>
      <c r="B287" s="3"/>
      <c r="C287" s="122"/>
      <c r="D287" s="122"/>
      <c r="E287" s="122"/>
      <c r="F287" s="122"/>
      <c r="G287" s="122"/>
      <c r="H287" s="122"/>
      <c r="I287" s="23"/>
      <c r="J287" s="122"/>
      <c r="K287" s="122"/>
      <c r="L287" s="122"/>
      <c r="M287" s="122"/>
      <c r="N287" s="122"/>
      <c r="O287" s="122"/>
      <c r="P287" s="122"/>
    </row>
    <row r="288" spans="1:16" ht="15" customHeight="1" x14ac:dyDescent="0.35">
      <c r="A288" s="21" t="s">
        <v>10</v>
      </c>
      <c r="B288" s="3"/>
      <c r="C288" s="122"/>
      <c r="D288" s="122"/>
      <c r="E288" s="122"/>
      <c r="F288" s="122"/>
      <c r="G288" s="122"/>
      <c r="H288" s="122"/>
      <c r="I288" s="23"/>
      <c r="J288" s="122"/>
      <c r="K288" s="122"/>
      <c r="L288" s="122"/>
      <c r="M288" s="122"/>
      <c r="N288" s="122"/>
      <c r="O288" s="122"/>
      <c r="P288" s="122"/>
    </row>
    <row r="289" spans="1:16" ht="15" customHeight="1" x14ac:dyDescent="0.35">
      <c r="A289" s="21"/>
      <c r="B289" s="3"/>
      <c r="C289" s="122"/>
      <c r="D289" s="122"/>
      <c r="E289" s="122"/>
      <c r="F289" s="122"/>
      <c r="G289" s="122"/>
      <c r="H289" s="122"/>
      <c r="I289" s="23"/>
      <c r="J289" s="122"/>
      <c r="K289" s="122"/>
      <c r="L289" s="122"/>
      <c r="M289" s="122"/>
      <c r="N289" s="122"/>
      <c r="O289" s="122"/>
      <c r="P289" s="122"/>
    </row>
    <row r="290" spans="1:16" ht="15" customHeight="1" x14ac:dyDescent="0.35">
      <c r="A290" s="4"/>
      <c r="B290" s="1"/>
      <c r="C290" s="1"/>
      <c r="D290" s="1"/>
      <c r="E290" s="106" t="s">
        <v>0</v>
      </c>
      <c r="F290" s="107"/>
      <c r="G290" s="107"/>
      <c r="H290" s="107"/>
      <c r="I290" s="107"/>
      <c r="J290" s="107"/>
      <c r="K290" s="107"/>
      <c r="L290" s="107"/>
      <c r="M290" s="107"/>
      <c r="N290" s="108"/>
      <c r="O290" s="1"/>
      <c r="P290" s="1"/>
    </row>
    <row r="291" spans="1:16" ht="15" customHeight="1" x14ac:dyDescent="0.35">
      <c r="A291" s="131"/>
      <c r="B291" s="51"/>
      <c r="C291" s="7" t="s">
        <v>1</v>
      </c>
      <c r="D291" s="8"/>
      <c r="E291" s="48">
        <v>122</v>
      </c>
      <c r="F291" s="48">
        <v>128</v>
      </c>
      <c r="G291" s="48">
        <v>134</v>
      </c>
      <c r="H291" s="48">
        <v>140</v>
      </c>
      <c r="I291" s="48">
        <v>146</v>
      </c>
      <c r="J291" s="48">
        <v>152</v>
      </c>
      <c r="K291" s="48">
        <v>158</v>
      </c>
      <c r="L291" s="48">
        <v>164</v>
      </c>
      <c r="M291" s="48">
        <v>170</v>
      </c>
      <c r="N291" s="48">
        <v>176</v>
      </c>
      <c r="O291" s="48" t="s">
        <v>2</v>
      </c>
      <c r="P291" s="48" t="s">
        <v>3</v>
      </c>
    </row>
    <row r="292" spans="1:16" ht="15" customHeight="1" x14ac:dyDescent="0.35">
      <c r="A292" s="131"/>
      <c r="B292" s="28"/>
      <c r="C292" s="71" t="s">
        <v>50</v>
      </c>
      <c r="D292" s="76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125">
        <f>SUM(E292:N293)</f>
        <v>0</v>
      </c>
      <c r="P292" s="125">
        <f>SUM(E292*E298+F292*E298+G292*E298+H292*E298+I292*I298+J292*I298+K292*I298+L292*I298+M292*M298+N292*M298)</f>
        <v>0</v>
      </c>
    </row>
    <row r="293" spans="1:16" ht="15" customHeight="1" x14ac:dyDescent="0.35">
      <c r="A293" s="131"/>
      <c r="B293" s="28"/>
      <c r="C293" s="139"/>
      <c r="D293" s="140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126"/>
      <c r="P293" s="126"/>
    </row>
    <row r="294" spans="1:16" ht="15" customHeight="1" x14ac:dyDescent="0.35">
      <c r="A294" s="131"/>
      <c r="B294" s="28"/>
      <c r="C294" s="75" t="s">
        <v>16</v>
      </c>
      <c r="D294" s="76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130">
        <f>SUM(E294:N295)</f>
        <v>0</v>
      </c>
      <c r="P294" s="130">
        <f>SUM(E294*E298+F294*E298+G294*E298+H294*E298+I294*I298+J294*I298+K294*I298+L294*I298+M294*M298+N294*M298)</f>
        <v>0</v>
      </c>
    </row>
    <row r="295" spans="1:16" ht="15" customHeight="1" x14ac:dyDescent="0.35">
      <c r="A295" s="131"/>
      <c r="B295" s="28"/>
      <c r="C295" s="139"/>
      <c r="D295" s="140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130"/>
      <c r="P295" s="130"/>
    </row>
    <row r="296" spans="1:16" ht="15" customHeight="1" x14ac:dyDescent="0.35">
      <c r="A296" s="131"/>
      <c r="B296" s="51"/>
      <c r="C296" s="75" t="s">
        <v>132</v>
      </c>
      <c r="D296" s="76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130">
        <f>SUM(E296:N297)</f>
        <v>0</v>
      </c>
      <c r="P296" s="130">
        <f>SUM(E296*E298+F296*E298+G296*E298+H296*E298+I296*I298+J296*I298+K296*I298+L296*I298+M296*M298+N296*M298)</f>
        <v>0</v>
      </c>
    </row>
    <row r="297" spans="1:16" ht="15" customHeight="1" x14ac:dyDescent="0.35">
      <c r="A297" s="131"/>
      <c r="B297" s="51"/>
      <c r="C297" s="139"/>
      <c r="D297" s="140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130"/>
      <c r="P297" s="130"/>
    </row>
    <row r="298" spans="1:16" ht="15" customHeight="1" x14ac:dyDescent="0.35">
      <c r="A298" s="131"/>
      <c r="B298" s="51"/>
      <c r="C298" s="79" t="s">
        <v>7</v>
      </c>
      <c r="D298" s="68"/>
      <c r="E298" s="79" t="str">
        <f>IF(J306=1,"7090",IF(J306=2,"7990","8890"))</f>
        <v>7990</v>
      </c>
      <c r="F298" s="67"/>
      <c r="G298" s="67"/>
      <c r="H298" s="68"/>
      <c r="I298" s="121" t="str">
        <f>IF(J306=1,"7390",IF(J306=2,"8290","9190"))</f>
        <v>8290</v>
      </c>
      <c r="J298" s="121"/>
      <c r="K298" s="121"/>
      <c r="L298" s="121"/>
      <c r="M298" s="121" t="str">
        <f>IF(J306=1,"7990",IF(J306=2,"8890","9790"))</f>
        <v>8890</v>
      </c>
      <c r="N298" s="121"/>
      <c r="O298" s="1"/>
      <c r="P298" s="1"/>
    </row>
    <row r="299" spans="1:16" s="15" customFormat="1" ht="23.5" customHeight="1" x14ac:dyDescent="0.35">
      <c r="A299" s="131"/>
      <c r="B299" s="51"/>
      <c r="C299" s="80"/>
      <c r="D299" s="70"/>
      <c r="E299" s="80"/>
      <c r="F299" s="69"/>
      <c r="G299" s="69"/>
      <c r="H299" s="70"/>
      <c r="I299" s="121"/>
      <c r="J299" s="121"/>
      <c r="K299" s="121"/>
      <c r="L299" s="121"/>
      <c r="M299" s="121"/>
      <c r="N299" s="121"/>
      <c r="O299" s="1"/>
      <c r="P299" s="1"/>
    </row>
    <row r="300" spans="1:16" s="15" customFormat="1" ht="17.149999999999999" customHeight="1" x14ac:dyDescent="0.35">
      <c r="A300" s="131"/>
      <c r="B300" s="51"/>
      <c r="C300" s="79" t="s">
        <v>8</v>
      </c>
      <c r="D300" s="68"/>
      <c r="E300" s="79" t="str">
        <f>IF(J306=1,"13990",IF(J306=2,"15990","17990"))</f>
        <v>15990</v>
      </c>
      <c r="F300" s="67"/>
      <c r="G300" s="67"/>
      <c r="H300" s="68"/>
      <c r="I300" s="121" t="str">
        <f>IF(J306=1,"13990",IF(J306=2,"15990","17990"))</f>
        <v>15990</v>
      </c>
      <c r="J300" s="121"/>
      <c r="K300" s="121"/>
      <c r="L300" s="121"/>
      <c r="M300" s="121" t="str">
        <f>IF(J306=1,"15990",IF(J306=2,"17990","19990"))</f>
        <v>17990</v>
      </c>
      <c r="N300" s="121"/>
      <c r="O300" s="1"/>
      <c r="P300" s="1"/>
    </row>
    <row r="301" spans="1:16" x14ac:dyDescent="0.35">
      <c r="A301" s="131"/>
      <c r="B301" s="51"/>
      <c r="C301" s="80"/>
      <c r="D301" s="70"/>
      <c r="E301" s="80"/>
      <c r="F301" s="69"/>
      <c r="G301" s="69"/>
      <c r="H301" s="70"/>
      <c r="I301" s="121"/>
      <c r="J301" s="121"/>
      <c r="K301" s="121"/>
      <c r="L301" s="121"/>
      <c r="M301" s="121"/>
      <c r="N301" s="121"/>
      <c r="O301" s="1"/>
      <c r="P301" s="1"/>
    </row>
    <row r="302" spans="1:16" x14ac:dyDescent="0.35">
      <c r="A302" s="51"/>
      <c r="B302" s="51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"/>
      <c r="P302" s="1"/>
    </row>
    <row r="303" spans="1:16" x14ac:dyDescent="0.35">
      <c r="A303" s="51"/>
      <c r="B303" s="51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"/>
      <c r="P303" s="1"/>
    </row>
    <row r="304" spans="1:16" x14ac:dyDescent="0.35">
      <c r="A304" s="51"/>
      <c r="B304" s="51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"/>
      <c r="P304" s="1"/>
    </row>
    <row r="305" spans="1:16" ht="15" customHeight="1" x14ac:dyDescent="0.35">
      <c r="A305" s="4"/>
      <c r="B305" s="51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"/>
      <c r="P305" s="1"/>
    </row>
    <row r="306" spans="1:16" ht="1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7">
        <v>2</v>
      </c>
      <c r="K306" s="1"/>
      <c r="L306" s="1"/>
      <c r="M306" s="1"/>
      <c r="N306" s="1"/>
      <c r="O306" s="1"/>
      <c r="P306" s="1"/>
    </row>
    <row r="307" spans="1:16" ht="1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29" t="s">
        <v>112</v>
      </c>
      <c r="K307" s="129"/>
      <c r="L307" s="30" t="s">
        <v>115</v>
      </c>
      <c r="M307" s="30"/>
      <c r="N307" s="129" t="s">
        <v>113</v>
      </c>
      <c r="O307" s="129"/>
      <c r="P307" s="30" t="s">
        <v>114</v>
      </c>
    </row>
    <row r="308" spans="1:16" ht="1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" customHeight="1" x14ac:dyDescent="0.35">
      <c r="A309" s="10"/>
      <c r="B309" s="11"/>
      <c r="C309" s="12"/>
      <c r="D309" s="12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4"/>
      <c r="P309" s="14"/>
    </row>
    <row r="310" spans="1:16" ht="15" customHeight="1" x14ac:dyDescent="0.35">
      <c r="A310" s="50"/>
      <c r="B310" s="5"/>
      <c r="C310" s="122" t="s">
        <v>67</v>
      </c>
      <c r="D310" s="122"/>
      <c r="E310" s="122"/>
      <c r="F310" s="122"/>
      <c r="G310" s="122"/>
      <c r="H310" s="23"/>
      <c r="I310" s="135" t="s">
        <v>96</v>
      </c>
      <c r="J310" s="122"/>
      <c r="K310" s="122"/>
      <c r="L310" s="122"/>
      <c r="M310" s="122"/>
      <c r="N310" s="122"/>
      <c r="O310" s="122"/>
      <c r="P310" s="122"/>
    </row>
    <row r="311" spans="1:16" ht="15" customHeight="1" x14ac:dyDescent="0.35">
      <c r="A311" s="112" t="s">
        <v>65</v>
      </c>
      <c r="B311" s="5"/>
      <c r="C311" s="122"/>
      <c r="D311" s="122"/>
      <c r="E311" s="122"/>
      <c r="F311" s="122"/>
      <c r="G311" s="122"/>
      <c r="H311" s="23"/>
      <c r="I311" s="122"/>
      <c r="J311" s="122"/>
      <c r="K311" s="122"/>
      <c r="L311" s="122"/>
      <c r="M311" s="122"/>
      <c r="N311" s="122"/>
      <c r="O311" s="122"/>
      <c r="P311" s="122"/>
    </row>
    <row r="312" spans="1:16" ht="15" customHeight="1" x14ac:dyDescent="0.35">
      <c r="A312" s="112"/>
      <c r="B312" s="5"/>
      <c r="C312" s="122"/>
      <c r="D312" s="122"/>
      <c r="E312" s="122"/>
      <c r="F312" s="122"/>
      <c r="G312" s="122"/>
      <c r="H312" s="23"/>
      <c r="I312" s="122"/>
      <c r="J312" s="122"/>
      <c r="K312" s="122"/>
      <c r="L312" s="122"/>
      <c r="M312" s="122"/>
      <c r="N312" s="122"/>
      <c r="O312" s="122"/>
      <c r="P312" s="122"/>
    </row>
    <row r="313" spans="1:16" ht="15" customHeight="1" x14ac:dyDescent="0.35">
      <c r="A313" s="20" t="s">
        <v>11</v>
      </c>
      <c r="B313" s="2"/>
      <c r="C313" s="122"/>
      <c r="D313" s="122"/>
      <c r="E313" s="122"/>
      <c r="F313" s="122"/>
      <c r="G313" s="122"/>
      <c r="H313" s="23"/>
      <c r="I313" s="122"/>
      <c r="J313" s="122"/>
      <c r="K313" s="122"/>
      <c r="L313" s="122"/>
      <c r="M313" s="122"/>
      <c r="N313" s="122"/>
      <c r="O313" s="122"/>
      <c r="P313" s="122"/>
    </row>
    <row r="314" spans="1:16" ht="15" customHeight="1" x14ac:dyDescent="0.35">
      <c r="A314" s="21" t="s">
        <v>66</v>
      </c>
      <c r="B314" s="3"/>
      <c r="C314" s="122"/>
      <c r="D314" s="122"/>
      <c r="E314" s="122"/>
      <c r="F314" s="122"/>
      <c r="G314" s="122"/>
      <c r="H314" s="23"/>
      <c r="I314" s="122"/>
      <c r="J314" s="122"/>
      <c r="K314" s="122"/>
      <c r="L314" s="122"/>
      <c r="M314" s="122"/>
      <c r="N314" s="122"/>
      <c r="O314" s="122"/>
      <c r="P314" s="122"/>
    </row>
    <row r="315" spans="1:16" ht="15" customHeight="1" x14ac:dyDescent="0.35">
      <c r="A315" s="22"/>
      <c r="B315" s="3"/>
      <c r="C315" s="122"/>
      <c r="D315" s="122"/>
      <c r="E315" s="122"/>
      <c r="F315" s="122"/>
      <c r="G315" s="122"/>
      <c r="H315" s="23"/>
      <c r="I315" s="122"/>
      <c r="J315" s="122"/>
      <c r="K315" s="122"/>
      <c r="L315" s="122"/>
      <c r="M315" s="122"/>
      <c r="N315" s="122"/>
      <c r="O315" s="122"/>
      <c r="P315" s="122"/>
    </row>
    <row r="316" spans="1:16" ht="15" customHeight="1" x14ac:dyDescent="0.35">
      <c r="A316" s="21" t="s">
        <v>10</v>
      </c>
      <c r="B316" s="3"/>
      <c r="C316" s="122"/>
      <c r="D316" s="122"/>
      <c r="E316" s="122"/>
      <c r="F316" s="122"/>
      <c r="G316" s="122"/>
      <c r="H316" s="23"/>
      <c r="I316" s="122"/>
      <c r="J316" s="122"/>
      <c r="K316" s="122"/>
      <c r="L316" s="122"/>
      <c r="M316" s="122"/>
      <c r="N316" s="122"/>
      <c r="O316" s="122"/>
      <c r="P316" s="122"/>
    </row>
    <row r="317" spans="1:16" ht="15" customHeight="1" x14ac:dyDescent="0.35">
      <c r="A317" s="4"/>
      <c r="B317" s="1"/>
      <c r="C317" s="1"/>
      <c r="D317" s="1"/>
      <c r="E317" s="106" t="s">
        <v>0</v>
      </c>
      <c r="F317" s="107"/>
      <c r="G317" s="107"/>
      <c r="H317" s="107"/>
      <c r="I317" s="107"/>
      <c r="J317" s="107"/>
      <c r="K317" s="107"/>
      <c r="L317" s="107"/>
      <c r="M317" s="107"/>
      <c r="N317" s="108"/>
      <c r="O317" s="1"/>
      <c r="P317" s="1"/>
    </row>
    <row r="318" spans="1:16" ht="15" customHeight="1" x14ac:dyDescent="0.35">
      <c r="A318" s="131"/>
      <c r="B318" s="131"/>
      <c r="C318" s="7" t="s">
        <v>1</v>
      </c>
      <c r="D318" s="8"/>
      <c r="E318" s="48">
        <v>122</v>
      </c>
      <c r="F318" s="48">
        <v>128</v>
      </c>
      <c r="G318" s="48">
        <v>134</v>
      </c>
      <c r="H318" s="48">
        <v>140</v>
      </c>
      <c r="I318" s="48">
        <v>146</v>
      </c>
      <c r="J318" s="48">
        <v>152</v>
      </c>
      <c r="K318" s="48">
        <v>158</v>
      </c>
      <c r="L318" s="48">
        <v>164</v>
      </c>
      <c r="M318" s="48">
        <v>170</v>
      </c>
      <c r="N318" s="48">
        <v>176</v>
      </c>
      <c r="O318" s="48" t="s">
        <v>2</v>
      </c>
      <c r="P318" s="48" t="s">
        <v>3</v>
      </c>
    </row>
    <row r="319" spans="1:16" ht="15" customHeight="1" x14ac:dyDescent="0.35">
      <c r="A319" s="131"/>
      <c r="B319" s="131"/>
      <c r="C319" s="71" t="s">
        <v>95</v>
      </c>
      <c r="D319" s="72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125">
        <f>SUM(E319:N320)</f>
        <v>0</v>
      </c>
      <c r="P319" s="125">
        <f>SUM(E319*E325+F319*E325+G319*E325+H319*E325+I319*I325+J319*I325+K319*I325+L319*I325+M319*M325+N319*M325)</f>
        <v>0</v>
      </c>
    </row>
    <row r="320" spans="1:16" ht="15" customHeight="1" x14ac:dyDescent="0.35">
      <c r="A320" s="131"/>
      <c r="B320" s="131"/>
      <c r="C320" s="73"/>
      <c r="D320" s="74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7"/>
      <c r="P320" s="127"/>
    </row>
    <row r="321" spans="1:16" ht="15" customHeight="1" x14ac:dyDescent="0.35">
      <c r="A321" s="131"/>
      <c r="B321" s="131"/>
      <c r="C321" s="75" t="s">
        <v>68</v>
      </c>
      <c r="D321" s="76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125">
        <f>SUM(E321:N322)</f>
        <v>0</v>
      </c>
      <c r="P321" s="125">
        <f>SUM(E321*E325+F321*E325+G321*E325+H321*E325+I321*I325+J321*I325+K321*I325+L321*I325+M321*M325+N321*M325)</f>
        <v>0</v>
      </c>
    </row>
    <row r="322" spans="1:16" ht="15" customHeight="1" x14ac:dyDescent="0.35">
      <c r="A322" s="131"/>
      <c r="B322" s="131"/>
      <c r="C322" s="77"/>
      <c r="D322" s="7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7"/>
      <c r="P322" s="127"/>
    </row>
    <row r="323" spans="1:16" ht="15" customHeight="1" x14ac:dyDescent="0.35">
      <c r="A323" s="131"/>
      <c r="B323" s="131"/>
      <c r="C323" s="75" t="s">
        <v>16</v>
      </c>
      <c r="D323" s="76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125">
        <f>SUM(E323:N324)</f>
        <v>0</v>
      </c>
      <c r="P323" s="125">
        <f>SUM(E323*E325+F323*E325+G323*E325+H323*E325+I323*I325+J323*I325+K323*I325+L323*I325+M323*M325+N323*M325)</f>
        <v>0</v>
      </c>
    </row>
    <row r="324" spans="1:16" ht="15" customHeight="1" x14ac:dyDescent="0.35">
      <c r="A324" s="131"/>
      <c r="B324" s="131"/>
      <c r="C324" s="77"/>
      <c r="D324" s="7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7"/>
      <c r="P324" s="127"/>
    </row>
    <row r="325" spans="1:16" ht="15" customHeight="1" x14ac:dyDescent="0.35">
      <c r="A325" s="131"/>
      <c r="B325" s="131"/>
      <c r="C325" s="79" t="s">
        <v>7</v>
      </c>
      <c r="D325" s="68"/>
      <c r="E325" s="79" t="str">
        <f>IF(J330=1,"6990",IF(J330=2,"7890","8790"))</f>
        <v>6990</v>
      </c>
      <c r="F325" s="67"/>
      <c r="G325" s="67"/>
      <c r="H325" s="68"/>
      <c r="I325" s="79" t="str">
        <f>IF(J330=1,"7290",IF(J330=2,"8190","9090"))</f>
        <v>7290</v>
      </c>
      <c r="J325" s="67"/>
      <c r="K325" s="67"/>
      <c r="L325" s="68"/>
      <c r="M325" s="79" t="str">
        <f>IF(J330=1,"7590",IF(J330=2,"8490","9390"))</f>
        <v>7590</v>
      </c>
      <c r="N325" s="68"/>
      <c r="O325" s="1"/>
      <c r="P325" s="1"/>
    </row>
    <row r="326" spans="1:16" ht="15" customHeight="1" x14ac:dyDescent="0.35">
      <c r="A326" s="131"/>
      <c r="B326" s="131"/>
      <c r="C326" s="80"/>
      <c r="D326" s="70"/>
      <c r="E326" s="80"/>
      <c r="F326" s="69"/>
      <c r="G326" s="69"/>
      <c r="H326" s="70"/>
      <c r="I326" s="80"/>
      <c r="J326" s="69"/>
      <c r="K326" s="69"/>
      <c r="L326" s="70"/>
      <c r="M326" s="80"/>
      <c r="N326" s="70"/>
      <c r="O326" s="1"/>
      <c r="P326" s="1"/>
    </row>
    <row r="327" spans="1:16" ht="15" customHeight="1" x14ac:dyDescent="0.35">
      <c r="A327" s="131"/>
      <c r="B327" s="131"/>
      <c r="C327" s="79" t="s">
        <v>8</v>
      </c>
      <c r="D327" s="68"/>
      <c r="E327" s="79" t="str">
        <f>IF(J330=1,"14990",IF(J330=2,"16990","17990"))</f>
        <v>14990</v>
      </c>
      <c r="F327" s="67"/>
      <c r="G327" s="67"/>
      <c r="H327" s="68"/>
      <c r="I327" s="79" t="str">
        <f>IF(J330=1,"14990",IF(J330=2,"16990","17990"))</f>
        <v>14990</v>
      </c>
      <c r="J327" s="67"/>
      <c r="K327" s="67"/>
      <c r="L327" s="68"/>
      <c r="M327" s="79" t="str">
        <f>IF(J330=1,"15990",IF(J330=2,"17990","18990"))</f>
        <v>15990</v>
      </c>
      <c r="N327" s="68"/>
      <c r="O327" s="1"/>
      <c r="P327" s="1"/>
    </row>
    <row r="328" spans="1:16" ht="15" customHeight="1" x14ac:dyDescent="0.35">
      <c r="A328" s="131"/>
      <c r="B328" s="131"/>
      <c r="C328" s="80"/>
      <c r="D328" s="70"/>
      <c r="E328" s="80"/>
      <c r="F328" s="69"/>
      <c r="G328" s="69"/>
      <c r="H328" s="70"/>
      <c r="I328" s="80"/>
      <c r="J328" s="69"/>
      <c r="K328" s="69"/>
      <c r="L328" s="70"/>
      <c r="M328" s="80"/>
      <c r="N328" s="70"/>
      <c r="O328" s="1"/>
      <c r="P328" s="1"/>
    </row>
    <row r="329" spans="1:16" ht="15" customHeight="1" x14ac:dyDescent="0.35">
      <c r="A329" s="131"/>
      <c r="B329" s="131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"/>
      <c r="P329" s="1"/>
    </row>
    <row r="330" spans="1:16" s="15" customFormat="1" ht="1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7">
        <v>1</v>
      </c>
      <c r="K330" s="1"/>
      <c r="L330" s="1"/>
      <c r="M330" s="1"/>
      <c r="N330" s="1"/>
      <c r="O330" s="1"/>
      <c r="P330" s="1"/>
    </row>
    <row r="331" spans="1:16" ht="1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29" t="s">
        <v>112</v>
      </c>
      <c r="K331" s="129"/>
      <c r="L331" s="30" t="s">
        <v>115</v>
      </c>
      <c r="M331" s="30"/>
      <c r="N331" s="129" t="s">
        <v>113</v>
      </c>
      <c r="O331" s="129"/>
      <c r="P331" s="30" t="s">
        <v>114</v>
      </c>
    </row>
    <row r="332" spans="1:16" ht="1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s="15" customFormat="1" ht="15" customHeight="1" x14ac:dyDescent="0.35">
      <c r="A333" s="34"/>
      <c r="B333" s="35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</row>
    <row r="334" spans="1:16" ht="15" customHeight="1" x14ac:dyDescent="0.35">
      <c r="A334" s="112" t="s">
        <v>134</v>
      </c>
      <c r="B334" s="5"/>
      <c r="C334" s="122" t="s">
        <v>155</v>
      </c>
      <c r="D334" s="122"/>
      <c r="E334" s="122"/>
      <c r="F334" s="122"/>
      <c r="G334" s="122"/>
      <c r="H334" s="122"/>
      <c r="I334" s="122" t="s">
        <v>165</v>
      </c>
      <c r="J334" s="122"/>
      <c r="K334" s="122"/>
      <c r="L334" s="122"/>
      <c r="M334" s="122"/>
      <c r="N334" s="122"/>
      <c r="O334" s="122"/>
      <c r="P334" s="122"/>
    </row>
    <row r="335" spans="1:16" ht="15" customHeight="1" x14ac:dyDescent="0.35">
      <c r="A335" s="113"/>
      <c r="B335" s="5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ht="15" customHeight="1" x14ac:dyDescent="0.35">
      <c r="A336" s="20" t="s">
        <v>121</v>
      </c>
      <c r="B336" s="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ht="15" customHeight="1" x14ac:dyDescent="0.35">
      <c r="A337" s="21" t="s">
        <v>122</v>
      </c>
      <c r="B337" s="3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ht="15" customHeight="1" x14ac:dyDescent="0.35">
      <c r="A338" s="21" t="s">
        <v>149</v>
      </c>
      <c r="B338" s="3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ht="15" customHeight="1" x14ac:dyDescent="0.35">
      <c r="A339" s="22"/>
      <c r="B339" s="3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ht="15" customHeight="1" x14ac:dyDescent="0.35">
      <c r="A340" s="22"/>
      <c r="B340" s="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</row>
    <row r="341" spans="1:16" ht="15" customHeight="1" x14ac:dyDescent="0.35">
      <c r="A341" s="4"/>
      <c r="B341" s="1"/>
      <c r="C341" s="1"/>
      <c r="D341" s="1"/>
      <c r="E341" s="24"/>
      <c r="F341" s="25"/>
      <c r="G341" s="114" t="s">
        <v>0</v>
      </c>
      <c r="H341" s="114"/>
      <c r="I341" s="114"/>
      <c r="J341" s="114"/>
      <c r="K341" s="114"/>
      <c r="L341" s="114"/>
      <c r="M341" s="114"/>
      <c r="N341" s="115"/>
      <c r="O341" s="1"/>
      <c r="P341" s="1"/>
    </row>
    <row r="342" spans="1:16" ht="15" customHeight="1" x14ac:dyDescent="0.35">
      <c r="A342" s="4"/>
      <c r="B342" s="51"/>
      <c r="C342" s="116" t="s">
        <v>1</v>
      </c>
      <c r="D342" s="117"/>
      <c r="E342" s="117"/>
      <c r="F342" s="118"/>
      <c r="G342" s="48">
        <v>140</v>
      </c>
      <c r="H342" s="48">
        <v>146</v>
      </c>
      <c r="I342" s="48">
        <v>152</v>
      </c>
      <c r="J342" s="48">
        <v>158</v>
      </c>
      <c r="K342" s="48">
        <v>164</v>
      </c>
      <c r="L342" s="48">
        <v>170</v>
      </c>
      <c r="M342" s="48">
        <v>176</v>
      </c>
      <c r="N342" s="48" t="s">
        <v>2</v>
      </c>
      <c r="O342" s="48" t="s">
        <v>3</v>
      </c>
      <c r="P342" s="1"/>
    </row>
    <row r="343" spans="1:16" ht="15" customHeight="1" x14ac:dyDescent="0.35">
      <c r="A343" s="131"/>
      <c r="B343" s="132"/>
      <c r="C343" s="100" t="s">
        <v>126</v>
      </c>
      <c r="D343" s="101"/>
      <c r="E343" s="101"/>
      <c r="F343" s="102"/>
      <c r="G343" s="65"/>
      <c r="H343" s="65"/>
      <c r="I343" s="65"/>
      <c r="J343" s="65"/>
      <c r="K343" s="65"/>
      <c r="L343" s="65"/>
      <c r="M343" s="65"/>
      <c r="N343" s="125">
        <f>SUM(G343:M344)</f>
        <v>0</v>
      </c>
      <c r="O343" s="125">
        <f>SUM(G343*G349+H343*G349*I349+I343*I349+J343*I349+K343*I349+L343*L349+M343*L349)</f>
        <v>0</v>
      </c>
      <c r="P343" s="1"/>
    </row>
    <row r="344" spans="1:16" ht="15" customHeight="1" x14ac:dyDescent="0.35">
      <c r="A344" s="131"/>
      <c r="B344" s="132"/>
      <c r="C344" s="103"/>
      <c r="D344" s="104"/>
      <c r="E344" s="104"/>
      <c r="F344" s="105"/>
      <c r="G344" s="128"/>
      <c r="H344" s="128"/>
      <c r="I344" s="128"/>
      <c r="J344" s="128"/>
      <c r="K344" s="128"/>
      <c r="L344" s="128"/>
      <c r="M344" s="128"/>
      <c r="N344" s="126"/>
      <c r="O344" s="126"/>
      <c r="P344" s="1"/>
    </row>
    <row r="345" spans="1:16" ht="15" customHeight="1" x14ac:dyDescent="0.35">
      <c r="A345" s="131"/>
      <c r="B345" s="132"/>
      <c r="C345" s="100" t="s">
        <v>124</v>
      </c>
      <c r="D345" s="101"/>
      <c r="E345" s="101"/>
      <c r="F345" s="102"/>
      <c r="G345" s="65"/>
      <c r="H345" s="65"/>
      <c r="I345" s="65"/>
      <c r="J345" s="65"/>
      <c r="K345" s="65"/>
      <c r="L345" s="65"/>
      <c r="M345" s="65"/>
      <c r="N345" s="125">
        <f>SUM(G345:M346)</f>
        <v>0</v>
      </c>
      <c r="O345" s="125">
        <f>SUM(G345*G349+H345*G349*+I345*I349+J345*I349+K345*I349+L345*L349+M345*L349)</f>
        <v>0</v>
      </c>
      <c r="P345" s="1"/>
    </row>
    <row r="346" spans="1:16" ht="15" customHeight="1" x14ac:dyDescent="0.35">
      <c r="A346" s="131"/>
      <c r="B346" s="132"/>
      <c r="C346" s="103"/>
      <c r="D346" s="104"/>
      <c r="E346" s="104"/>
      <c r="F346" s="105"/>
      <c r="G346" s="128"/>
      <c r="H346" s="128"/>
      <c r="I346" s="128"/>
      <c r="J346" s="128"/>
      <c r="K346" s="128"/>
      <c r="L346" s="128"/>
      <c r="M346" s="128"/>
      <c r="N346" s="126"/>
      <c r="O346" s="126"/>
      <c r="P346" s="1"/>
    </row>
    <row r="347" spans="1:16" ht="15" customHeight="1" x14ac:dyDescent="0.35">
      <c r="A347" s="131"/>
      <c r="B347" s="132"/>
      <c r="C347" s="94" t="s">
        <v>84</v>
      </c>
      <c r="D347" s="95"/>
      <c r="E347" s="95"/>
      <c r="F347" s="96"/>
      <c r="G347" s="65"/>
      <c r="H347" s="65"/>
      <c r="I347" s="65"/>
      <c r="J347" s="65"/>
      <c r="K347" s="65"/>
      <c r="L347" s="65"/>
      <c r="M347" s="65"/>
      <c r="N347" s="125">
        <f>SUM(G347:M348)</f>
        <v>0</v>
      </c>
      <c r="O347" s="125">
        <f>SUM(G347*G349+H347*G349*I349+I347*I349+J347*I349+K347*I349+L347*L349+M347*L349)</f>
        <v>0</v>
      </c>
      <c r="P347" s="1"/>
    </row>
    <row r="348" spans="1:16" ht="15" customHeight="1" x14ac:dyDescent="0.35">
      <c r="A348" s="131"/>
      <c r="B348" s="132"/>
      <c r="C348" s="97"/>
      <c r="D348" s="98"/>
      <c r="E348" s="98"/>
      <c r="F348" s="99"/>
      <c r="G348" s="128"/>
      <c r="H348" s="128"/>
      <c r="I348" s="128"/>
      <c r="J348" s="128"/>
      <c r="K348" s="128"/>
      <c r="L348" s="128"/>
      <c r="M348" s="128"/>
      <c r="N348" s="127"/>
      <c r="O348" s="126"/>
      <c r="P348" s="1"/>
    </row>
    <row r="349" spans="1:16" ht="15" customHeight="1" x14ac:dyDescent="0.35">
      <c r="A349" s="4"/>
      <c r="B349" s="51"/>
      <c r="C349" s="79" t="s">
        <v>166</v>
      </c>
      <c r="D349" s="67"/>
      <c r="E349" s="67"/>
      <c r="F349" s="68"/>
      <c r="G349" s="79">
        <v>7290</v>
      </c>
      <c r="H349" s="68"/>
      <c r="I349" s="79">
        <v>7690</v>
      </c>
      <c r="J349" s="67"/>
      <c r="K349" s="68"/>
      <c r="L349" s="121">
        <v>7990</v>
      </c>
      <c r="M349" s="121"/>
      <c r="N349" s="31"/>
      <c r="O349" s="1"/>
      <c r="P349" s="1"/>
    </row>
    <row r="350" spans="1:16" ht="15" customHeight="1" x14ac:dyDescent="0.35">
      <c r="A350" s="4"/>
      <c r="B350" s="51"/>
      <c r="C350" s="80"/>
      <c r="D350" s="69"/>
      <c r="E350" s="69"/>
      <c r="F350" s="70"/>
      <c r="G350" s="80"/>
      <c r="H350" s="70"/>
      <c r="I350" s="80"/>
      <c r="J350" s="69"/>
      <c r="K350" s="70"/>
      <c r="L350" s="121"/>
      <c r="M350" s="121"/>
      <c r="N350" s="32"/>
      <c r="O350" s="1"/>
      <c r="P350" s="1"/>
    </row>
    <row r="351" spans="1:16" ht="15" customHeight="1" x14ac:dyDescent="0.35">
      <c r="A351" s="4"/>
      <c r="B351" s="51"/>
      <c r="C351" s="79" t="s">
        <v>8</v>
      </c>
      <c r="D351" s="67"/>
      <c r="E351" s="67"/>
      <c r="F351" s="68"/>
      <c r="G351" s="79">
        <v>13990</v>
      </c>
      <c r="H351" s="68"/>
      <c r="I351" s="79">
        <v>13990</v>
      </c>
      <c r="J351" s="67"/>
      <c r="K351" s="68"/>
      <c r="L351" s="121">
        <v>13990</v>
      </c>
      <c r="M351" s="121"/>
      <c r="N351" s="31"/>
      <c r="O351" s="1"/>
      <c r="P351" s="1"/>
    </row>
    <row r="352" spans="1:16" ht="15.65" customHeight="1" x14ac:dyDescent="0.35">
      <c r="A352" s="4"/>
      <c r="B352" s="51"/>
      <c r="C352" s="80"/>
      <c r="D352" s="69"/>
      <c r="E352" s="69"/>
      <c r="F352" s="70"/>
      <c r="G352" s="80"/>
      <c r="H352" s="70"/>
      <c r="I352" s="80"/>
      <c r="J352" s="69"/>
      <c r="K352" s="70"/>
      <c r="L352" s="121"/>
      <c r="M352" s="121"/>
      <c r="N352" s="32"/>
      <c r="O352" s="1"/>
      <c r="P352" s="1"/>
    </row>
    <row r="353" spans="1:16" ht="15.65" customHeight="1" x14ac:dyDescent="0.35">
      <c r="A353" s="4"/>
      <c r="B353" s="63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37"/>
      <c r="O353" s="1"/>
      <c r="P353" s="1"/>
    </row>
    <row r="354" spans="1:16" ht="15.65" customHeight="1" x14ac:dyDescent="0.35">
      <c r="A354" s="4"/>
      <c r="B354" s="63"/>
      <c r="C354" s="1"/>
      <c r="D354" s="1"/>
      <c r="E354" s="24"/>
      <c r="F354" s="25"/>
      <c r="G354" s="114" t="s">
        <v>0</v>
      </c>
      <c r="H354" s="114"/>
      <c r="I354" s="114"/>
      <c r="J354" s="114"/>
      <c r="K354" s="114"/>
      <c r="L354" s="114"/>
      <c r="M354" s="114"/>
      <c r="N354" s="115"/>
      <c r="O354" s="1"/>
      <c r="P354" s="1"/>
    </row>
    <row r="355" spans="1:16" ht="15.65" customHeight="1" x14ac:dyDescent="0.35">
      <c r="A355" s="4"/>
      <c r="B355" s="63"/>
      <c r="C355" s="116" t="s">
        <v>1</v>
      </c>
      <c r="D355" s="117"/>
      <c r="E355" s="117"/>
      <c r="F355" s="118"/>
      <c r="G355" s="62">
        <v>140</v>
      </c>
      <c r="H355" s="62">
        <v>146</v>
      </c>
      <c r="I355" s="62">
        <v>152</v>
      </c>
      <c r="J355" s="62">
        <v>158</v>
      </c>
      <c r="K355" s="62">
        <v>164</v>
      </c>
      <c r="L355" s="62">
        <v>170</v>
      </c>
      <c r="M355" s="62">
        <v>176</v>
      </c>
      <c r="N355" s="62" t="s">
        <v>2</v>
      </c>
      <c r="O355" s="62" t="s">
        <v>3</v>
      </c>
      <c r="P355" s="1"/>
    </row>
    <row r="356" spans="1:16" ht="15.65" customHeight="1" x14ac:dyDescent="0.35">
      <c r="A356" s="4"/>
      <c r="B356" s="63"/>
      <c r="C356" s="100" t="s">
        <v>126</v>
      </c>
      <c r="D356" s="101"/>
      <c r="E356" s="101"/>
      <c r="F356" s="102"/>
      <c r="G356" s="65"/>
      <c r="H356" s="65"/>
      <c r="I356" s="65"/>
      <c r="J356" s="65"/>
      <c r="K356" s="65"/>
      <c r="L356" s="65"/>
      <c r="M356" s="65"/>
      <c r="N356" s="125">
        <f>SUM(G356:M357)</f>
        <v>0</v>
      </c>
      <c r="O356" s="125">
        <f>SUM(G356*G362+H356*G362*I362+I356*I362+J356*I362+K356*I362+L356*L362+M356*L362)</f>
        <v>0</v>
      </c>
      <c r="P356" s="1"/>
    </row>
    <row r="357" spans="1:16" ht="15.65" customHeight="1" x14ac:dyDescent="0.35">
      <c r="A357" s="4"/>
      <c r="B357" s="63"/>
      <c r="C357" s="103"/>
      <c r="D357" s="104"/>
      <c r="E357" s="104"/>
      <c r="F357" s="105"/>
      <c r="G357" s="128"/>
      <c r="H357" s="128"/>
      <c r="I357" s="128"/>
      <c r="J357" s="128"/>
      <c r="K357" s="128"/>
      <c r="L357" s="128"/>
      <c r="M357" s="128"/>
      <c r="N357" s="126"/>
      <c r="O357" s="126"/>
      <c r="P357" s="1"/>
    </row>
    <row r="358" spans="1:16" ht="15.65" customHeight="1" x14ac:dyDescent="0.35">
      <c r="A358" s="4"/>
      <c r="B358" s="63"/>
      <c r="C358" s="100" t="s">
        <v>124</v>
      </c>
      <c r="D358" s="101"/>
      <c r="E358" s="101"/>
      <c r="F358" s="102"/>
      <c r="G358" s="65"/>
      <c r="H358" s="65"/>
      <c r="I358" s="65"/>
      <c r="J358" s="65"/>
      <c r="K358" s="65"/>
      <c r="L358" s="65"/>
      <c r="M358" s="65"/>
      <c r="N358" s="125">
        <f>SUM(G358:M359)</f>
        <v>0</v>
      </c>
      <c r="O358" s="125">
        <f>SUM(G358*G362+H358*G362*+I358*I362+J358*I362+K358*I362+L358*L362+M358*L362)</f>
        <v>0</v>
      </c>
      <c r="P358" s="1"/>
    </row>
    <row r="359" spans="1:16" ht="15.65" customHeight="1" x14ac:dyDescent="0.35">
      <c r="A359" s="4"/>
      <c r="B359" s="63"/>
      <c r="C359" s="103"/>
      <c r="D359" s="104"/>
      <c r="E359" s="104"/>
      <c r="F359" s="105"/>
      <c r="G359" s="128"/>
      <c r="H359" s="128"/>
      <c r="I359" s="128"/>
      <c r="J359" s="128"/>
      <c r="K359" s="128"/>
      <c r="L359" s="128"/>
      <c r="M359" s="128"/>
      <c r="N359" s="126"/>
      <c r="O359" s="126"/>
      <c r="P359" s="1"/>
    </row>
    <row r="360" spans="1:16" ht="15.65" customHeight="1" x14ac:dyDescent="0.35">
      <c r="A360" s="4"/>
      <c r="B360" s="63"/>
      <c r="C360" s="94" t="s">
        <v>84</v>
      </c>
      <c r="D360" s="95"/>
      <c r="E360" s="95"/>
      <c r="F360" s="96"/>
      <c r="G360" s="65"/>
      <c r="H360" s="65"/>
      <c r="I360" s="65"/>
      <c r="J360" s="65"/>
      <c r="K360" s="65"/>
      <c r="L360" s="65"/>
      <c r="M360" s="65"/>
      <c r="N360" s="125">
        <f>SUM(G360:M361)</f>
        <v>0</v>
      </c>
      <c r="O360" s="125">
        <f>SUM(G360*G362+H360*G362*I362+I360*I362+J360*I362+K360*I362+L360*L362+M360*L362)</f>
        <v>0</v>
      </c>
      <c r="P360" s="1"/>
    </row>
    <row r="361" spans="1:16" ht="15.65" customHeight="1" x14ac:dyDescent="0.35">
      <c r="A361" s="4"/>
      <c r="B361" s="63"/>
      <c r="C361" s="97"/>
      <c r="D361" s="98"/>
      <c r="E361" s="98"/>
      <c r="F361" s="99"/>
      <c r="G361" s="128"/>
      <c r="H361" s="128"/>
      <c r="I361" s="128"/>
      <c r="J361" s="128"/>
      <c r="K361" s="128"/>
      <c r="L361" s="128"/>
      <c r="M361" s="128"/>
      <c r="N361" s="127"/>
      <c r="O361" s="126"/>
      <c r="P361" s="1"/>
    </row>
    <row r="362" spans="1:16" ht="15.65" customHeight="1" x14ac:dyDescent="0.35">
      <c r="A362" s="4"/>
      <c r="B362" s="63"/>
      <c r="C362" s="79" t="s">
        <v>169</v>
      </c>
      <c r="D362" s="67"/>
      <c r="E362" s="67"/>
      <c r="F362" s="68"/>
      <c r="G362" s="79">
        <v>7290</v>
      </c>
      <c r="H362" s="68"/>
      <c r="I362" s="79">
        <v>7690</v>
      </c>
      <c r="J362" s="67"/>
      <c r="K362" s="68"/>
      <c r="L362" s="121">
        <v>7990</v>
      </c>
      <c r="M362" s="121"/>
      <c r="N362" s="31"/>
      <c r="O362" s="1"/>
      <c r="P362" s="1"/>
    </row>
    <row r="363" spans="1:16" ht="15.65" customHeight="1" x14ac:dyDescent="0.35">
      <c r="A363" s="4"/>
      <c r="B363" s="63"/>
      <c r="C363" s="80"/>
      <c r="D363" s="69"/>
      <c r="E363" s="69"/>
      <c r="F363" s="70"/>
      <c r="G363" s="80"/>
      <c r="H363" s="70"/>
      <c r="I363" s="80"/>
      <c r="J363" s="69"/>
      <c r="K363" s="70"/>
      <c r="L363" s="121"/>
      <c r="M363" s="121"/>
      <c r="N363" s="32"/>
      <c r="O363" s="1"/>
      <c r="P363" s="1"/>
    </row>
    <row r="364" spans="1:16" ht="15.65" customHeight="1" x14ac:dyDescent="0.35">
      <c r="A364" s="4"/>
      <c r="B364" s="63"/>
      <c r="C364" s="79" t="s">
        <v>8</v>
      </c>
      <c r="D364" s="67"/>
      <c r="E364" s="67"/>
      <c r="F364" s="68"/>
      <c r="G364" s="79">
        <v>13990</v>
      </c>
      <c r="H364" s="68"/>
      <c r="I364" s="79">
        <v>13990</v>
      </c>
      <c r="J364" s="67"/>
      <c r="K364" s="68"/>
      <c r="L364" s="121">
        <v>13990</v>
      </c>
      <c r="M364" s="121"/>
      <c r="N364" s="31"/>
      <c r="O364" s="1"/>
      <c r="P364" s="1"/>
    </row>
    <row r="365" spans="1:16" ht="15.65" customHeight="1" x14ac:dyDescent="0.35">
      <c r="A365" s="4"/>
      <c r="B365" s="63"/>
      <c r="C365" s="80"/>
      <c r="D365" s="69"/>
      <c r="E365" s="69"/>
      <c r="F365" s="70"/>
      <c r="G365" s="80"/>
      <c r="H365" s="70"/>
      <c r="I365" s="80"/>
      <c r="J365" s="69"/>
      <c r="K365" s="70"/>
      <c r="L365" s="121"/>
      <c r="M365" s="121"/>
      <c r="N365" s="32"/>
      <c r="O365" s="1"/>
      <c r="P365" s="1"/>
    </row>
    <row r="366" spans="1:16" ht="15.65" customHeight="1" x14ac:dyDescent="0.35">
      <c r="A366" s="4"/>
      <c r="B366" s="6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37"/>
      <c r="O366" s="1"/>
      <c r="P366" s="1"/>
    </row>
    <row r="367" spans="1:16" ht="15.65" customHeight="1" x14ac:dyDescent="0.35">
      <c r="A367" s="4"/>
      <c r="B367" s="63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37"/>
      <c r="O367" s="1"/>
      <c r="P367" s="1"/>
    </row>
    <row r="368" spans="1:16" ht="15.65" customHeight="1" x14ac:dyDescent="0.35">
      <c r="A368" s="4"/>
      <c r="B368" s="63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37"/>
      <c r="O368" s="1"/>
      <c r="P368" s="1"/>
    </row>
    <row r="369" spans="1:16" ht="15" customHeight="1" x14ac:dyDescent="0.35">
      <c r="A369" s="4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1"/>
    </row>
    <row r="370" spans="1:16" ht="15" customHeight="1" x14ac:dyDescent="0.35">
      <c r="A370" s="4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1"/>
    </row>
    <row r="371" spans="1:16" ht="15" customHeight="1" x14ac:dyDescent="0.35">
      <c r="A371" s="4"/>
      <c r="B371" s="51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37"/>
      <c r="O371" s="1"/>
      <c r="P371" s="1"/>
    </row>
    <row r="372" spans="1:16" s="15" customFormat="1" ht="15" customHeight="1" x14ac:dyDescent="0.35">
      <c r="A372" s="10"/>
      <c r="B372" s="11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46"/>
      <c r="O372" s="14"/>
      <c r="P372" s="14"/>
    </row>
    <row r="373" spans="1:16" ht="15" customHeight="1" x14ac:dyDescent="0.35">
      <c r="A373" s="4"/>
      <c r="B373" s="51"/>
      <c r="C373" s="134" t="s">
        <v>138</v>
      </c>
      <c r="D373" s="134"/>
      <c r="E373" s="134"/>
      <c r="F373" s="134"/>
      <c r="G373" s="134"/>
      <c r="H373" s="9"/>
      <c r="I373" s="9"/>
      <c r="J373" s="9"/>
      <c r="K373" s="9"/>
      <c r="L373" s="9"/>
      <c r="M373" s="9"/>
      <c r="N373" s="37"/>
      <c r="O373" s="1"/>
      <c r="P373" s="1"/>
    </row>
    <row r="374" spans="1:16" s="15" customFormat="1" ht="15" customHeight="1" x14ac:dyDescent="0.35">
      <c r="A374" s="4"/>
      <c r="B374" s="51"/>
      <c r="C374" s="134"/>
      <c r="D374" s="134"/>
      <c r="E374" s="134"/>
      <c r="F374" s="134"/>
      <c r="G374" s="134"/>
      <c r="H374" s="9"/>
      <c r="I374" s="122" t="s">
        <v>139</v>
      </c>
      <c r="J374" s="122"/>
      <c r="K374" s="122"/>
      <c r="L374" s="122"/>
      <c r="M374" s="122"/>
      <c r="N374" s="122"/>
      <c r="O374" s="122"/>
      <c r="P374" s="122"/>
    </row>
    <row r="375" spans="1:16" ht="15" customHeight="1" x14ac:dyDescent="0.35">
      <c r="A375" s="112" t="s">
        <v>135</v>
      </c>
      <c r="B375" s="5"/>
      <c r="C375" s="134"/>
      <c r="D375" s="134"/>
      <c r="E375" s="134"/>
      <c r="F375" s="134"/>
      <c r="G375" s="134"/>
      <c r="H375" s="23"/>
      <c r="I375" s="122"/>
      <c r="J375" s="122"/>
      <c r="K375" s="122"/>
      <c r="L375" s="122"/>
      <c r="M375" s="122"/>
      <c r="N375" s="122"/>
      <c r="O375" s="122"/>
      <c r="P375" s="122"/>
    </row>
    <row r="376" spans="1:16" ht="15" customHeight="1" x14ac:dyDescent="0.35">
      <c r="A376" s="113"/>
      <c r="B376" s="5"/>
      <c r="C376" s="134"/>
      <c r="D376" s="134"/>
      <c r="E376" s="134"/>
      <c r="F376" s="134"/>
      <c r="G376" s="134"/>
      <c r="H376" s="23"/>
      <c r="I376" s="122"/>
      <c r="J376" s="122"/>
      <c r="K376" s="122"/>
      <c r="L376" s="122"/>
      <c r="M376" s="122"/>
      <c r="N376" s="122"/>
      <c r="O376" s="122"/>
      <c r="P376" s="122"/>
    </row>
    <row r="377" spans="1:16" ht="15" customHeight="1" x14ac:dyDescent="0.35">
      <c r="A377" s="20" t="s">
        <v>121</v>
      </c>
      <c r="B377" s="2"/>
      <c r="C377" s="134"/>
      <c r="D377" s="134"/>
      <c r="E377" s="134"/>
      <c r="F377" s="134"/>
      <c r="G377" s="134"/>
      <c r="H377" s="23"/>
      <c r="I377" s="122"/>
      <c r="J377" s="122"/>
      <c r="K377" s="122"/>
      <c r="L377" s="122"/>
      <c r="M377" s="122"/>
      <c r="N377" s="122"/>
      <c r="O377" s="122"/>
      <c r="P377" s="122"/>
    </row>
    <row r="378" spans="1:16" ht="15" customHeight="1" x14ac:dyDescent="0.35">
      <c r="A378" s="21" t="s">
        <v>140</v>
      </c>
      <c r="B378" s="3"/>
      <c r="C378" s="134"/>
      <c r="D378" s="134"/>
      <c r="E378" s="134"/>
      <c r="F378" s="134"/>
      <c r="G378" s="134"/>
      <c r="H378" s="23"/>
      <c r="I378" s="122"/>
      <c r="J378" s="122"/>
      <c r="K378" s="122"/>
      <c r="L378" s="122"/>
      <c r="M378" s="122"/>
      <c r="N378" s="122"/>
      <c r="O378" s="122"/>
      <c r="P378" s="122"/>
    </row>
    <row r="379" spans="1:16" ht="15" customHeight="1" x14ac:dyDescent="0.35">
      <c r="A379" s="21" t="s">
        <v>48</v>
      </c>
      <c r="B379" s="3"/>
      <c r="C379" s="134"/>
      <c r="D379" s="134"/>
      <c r="E379" s="134"/>
      <c r="F379" s="134"/>
      <c r="G379" s="134"/>
      <c r="H379" s="23"/>
      <c r="I379" s="122"/>
      <c r="J379" s="122"/>
      <c r="K379" s="122"/>
      <c r="L379" s="122"/>
      <c r="M379" s="122"/>
      <c r="N379" s="122"/>
      <c r="O379" s="122"/>
      <c r="P379" s="122"/>
    </row>
    <row r="380" spans="1:16" ht="15" customHeight="1" x14ac:dyDescent="0.35">
      <c r="A380" s="22"/>
      <c r="B380" s="3"/>
      <c r="C380" s="134"/>
      <c r="D380" s="134"/>
      <c r="E380" s="134"/>
      <c r="F380" s="134"/>
      <c r="G380" s="134"/>
      <c r="H380" s="23"/>
      <c r="I380" s="122"/>
      <c r="J380" s="122"/>
      <c r="K380" s="122"/>
      <c r="L380" s="122"/>
      <c r="M380" s="122"/>
      <c r="N380" s="122"/>
      <c r="O380" s="122"/>
      <c r="P380" s="122"/>
    </row>
    <row r="381" spans="1:16" ht="15" customHeight="1" x14ac:dyDescent="0.35">
      <c r="A381" s="22"/>
      <c r="B381" s="3"/>
      <c r="C381" s="134"/>
      <c r="D381" s="134"/>
      <c r="E381" s="134"/>
      <c r="F381" s="134"/>
      <c r="G381" s="134"/>
      <c r="H381" s="23"/>
      <c r="I381" s="122"/>
      <c r="J381" s="122"/>
      <c r="K381" s="122"/>
      <c r="L381" s="122"/>
      <c r="M381" s="122"/>
      <c r="N381" s="122"/>
      <c r="O381" s="122"/>
      <c r="P381" s="122"/>
    </row>
    <row r="382" spans="1:16" ht="25.5" customHeight="1" x14ac:dyDescent="0.35">
      <c r="A382" s="22"/>
      <c r="B382" s="3"/>
      <c r="C382" s="134"/>
      <c r="D382" s="134"/>
      <c r="E382" s="134"/>
      <c r="F382" s="134"/>
      <c r="G382" s="134"/>
      <c r="H382" s="23"/>
      <c r="I382" s="122"/>
      <c r="J382" s="122"/>
      <c r="K382" s="122"/>
      <c r="L382" s="122"/>
      <c r="M382" s="122"/>
      <c r="N382" s="122"/>
      <c r="O382" s="122"/>
      <c r="P382" s="122"/>
    </row>
    <row r="383" spans="1:16" ht="15" customHeight="1" x14ac:dyDescent="0.35">
      <c r="A383" s="4"/>
      <c r="B383" s="1"/>
      <c r="C383" s="1"/>
      <c r="D383" s="1"/>
      <c r="E383" s="24"/>
      <c r="F383" s="39"/>
      <c r="G383" s="141" t="s">
        <v>0</v>
      </c>
      <c r="H383" s="141"/>
      <c r="I383" s="141"/>
      <c r="J383" s="141"/>
      <c r="K383" s="141"/>
      <c r="L383" s="141"/>
      <c r="M383" s="141"/>
      <c r="N383" s="40"/>
      <c r="O383" s="1"/>
      <c r="P383" s="1"/>
    </row>
    <row r="384" spans="1:16" ht="15" customHeight="1" x14ac:dyDescent="0.35">
      <c r="A384" s="4"/>
      <c r="B384" s="51"/>
      <c r="C384" s="116" t="s">
        <v>1</v>
      </c>
      <c r="D384" s="117"/>
      <c r="E384" s="117"/>
      <c r="F384" s="118"/>
      <c r="G384" s="48">
        <v>140</v>
      </c>
      <c r="H384" s="48">
        <v>146</v>
      </c>
      <c r="I384" s="48">
        <v>152</v>
      </c>
      <c r="J384" s="48">
        <v>158</v>
      </c>
      <c r="K384" s="48">
        <v>164</v>
      </c>
      <c r="L384" s="48">
        <v>170</v>
      </c>
      <c r="M384" s="48">
        <v>176</v>
      </c>
      <c r="N384" s="48" t="s">
        <v>2</v>
      </c>
      <c r="O384" s="48" t="s">
        <v>3</v>
      </c>
      <c r="P384" s="1"/>
    </row>
    <row r="385" spans="1:16" ht="15" customHeight="1" x14ac:dyDescent="0.35">
      <c r="A385" s="131"/>
      <c r="B385" s="132"/>
      <c r="C385" s="100" t="s">
        <v>126</v>
      </c>
      <c r="D385" s="101"/>
      <c r="E385" s="101"/>
      <c r="F385" s="102"/>
      <c r="G385" s="65"/>
      <c r="H385" s="65"/>
      <c r="I385" s="65"/>
      <c r="J385" s="65"/>
      <c r="K385" s="65"/>
      <c r="L385" s="65"/>
      <c r="M385" s="65"/>
      <c r="N385" s="125">
        <f>SUM(G385:M386)</f>
        <v>0</v>
      </c>
      <c r="O385" s="125">
        <f>SUM(G385*G391+H385*G391*I391+I385*I391+J385*I391+K385*I391+L385*L391+M385*L391)</f>
        <v>0</v>
      </c>
      <c r="P385" s="1"/>
    </row>
    <row r="386" spans="1:16" ht="15" customHeight="1" x14ac:dyDescent="0.35">
      <c r="A386" s="131"/>
      <c r="B386" s="132"/>
      <c r="C386" s="103"/>
      <c r="D386" s="104"/>
      <c r="E386" s="104"/>
      <c r="F386" s="105"/>
      <c r="G386" s="128"/>
      <c r="H386" s="128"/>
      <c r="I386" s="128"/>
      <c r="J386" s="128"/>
      <c r="K386" s="128"/>
      <c r="L386" s="128"/>
      <c r="M386" s="128"/>
      <c r="N386" s="126"/>
      <c r="O386" s="126"/>
      <c r="P386" s="1"/>
    </row>
    <row r="387" spans="1:16" ht="15" customHeight="1" x14ac:dyDescent="0.35">
      <c r="A387" s="131"/>
      <c r="B387" s="132"/>
      <c r="C387" s="100" t="s">
        <v>124</v>
      </c>
      <c r="D387" s="101"/>
      <c r="E387" s="101"/>
      <c r="F387" s="102"/>
      <c r="G387" s="65"/>
      <c r="H387" s="65"/>
      <c r="I387" s="65"/>
      <c r="J387" s="65"/>
      <c r="K387" s="65"/>
      <c r="L387" s="65"/>
      <c r="M387" s="65"/>
      <c r="N387" s="125">
        <f>SUM(G387:M388)</f>
        <v>0</v>
      </c>
      <c r="O387" s="125">
        <f>SUM(G387*G391+H387*G391*I391+I387*I391+J387*I391+K387*I391+L387*L391+M387*L391)</f>
        <v>0</v>
      </c>
      <c r="P387" s="1"/>
    </row>
    <row r="388" spans="1:16" ht="15" customHeight="1" x14ac:dyDescent="0.35">
      <c r="A388" s="131"/>
      <c r="B388" s="132"/>
      <c r="C388" s="103"/>
      <c r="D388" s="104"/>
      <c r="E388" s="104"/>
      <c r="F388" s="105"/>
      <c r="G388" s="128"/>
      <c r="H388" s="128"/>
      <c r="I388" s="128"/>
      <c r="J388" s="128"/>
      <c r="K388" s="128"/>
      <c r="L388" s="128"/>
      <c r="M388" s="128"/>
      <c r="N388" s="126"/>
      <c r="O388" s="126"/>
      <c r="P388" s="1"/>
    </row>
    <row r="389" spans="1:16" ht="15" customHeight="1" x14ac:dyDescent="0.35">
      <c r="A389" s="131"/>
      <c r="B389" s="132"/>
      <c r="C389" s="94" t="s">
        <v>137</v>
      </c>
      <c r="D389" s="95"/>
      <c r="E389" s="95"/>
      <c r="F389" s="96"/>
      <c r="G389" s="65"/>
      <c r="H389" s="65"/>
      <c r="I389" s="65"/>
      <c r="J389" s="65"/>
      <c r="K389" s="65"/>
      <c r="L389" s="65"/>
      <c r="M389" s="65"/>
      <c r="N389" s="125">
        <f>SUM(G389:M390)</f>
        <v>0</v>
      </c>
      <c r="O389" s="125">
        <f>SUM(G389*G391+H389*G391*I391+I389*I391+J389*I391+K389*I391+L389*L391+M389*L391)</f>
        <v>0</v>
      </c>
      <c r="P389" s="1"/>
    </row>
    <row r="390" spans="1:16" ht="15" customHeight="1" x14ac:dyDescent="0.35">
      <c r="A390" s="131"/>
      <c r="B390" s="132"/>
      <c r="C390" s="97"/>
      <c r="D390" s="98"/>
      <c r="E390" s="98"/>
      <c r="F390" s="99"/>
      <c r="G390" s="128"/>
      <c r="H390" s="128"/>
      <c r="I390" s="128"/>
      <c r="J390" s="128"/>
      <c r="K390" s="128"/>
      <c r="L390" s="128"/>
      <c r="M390" s="128"/>
      <c r="N390" s="127"/>
      <c r="O390" s="126"/>
      <c r="P390" s="1"/>
    </row>
    <row r="391" spans="1:16" ht="15" customHeight="1" x14ac:dyDescent="0.35">
      <c r="A391" s="4"/>
      <c r="B391" s="51"/>
      <c r="C391" s="79" t="s">
        <v>152</v>
      </c>
      <c r="D391" s="67"/>
      <c r="E391" s="67"/>
      <c r="F391" s="68"/>
      <c r="G391" s="79">
        <v>8190</v>
      </c>
      <c r="H391" s="68"/>
      <c r="I391" s="79">
        <v>8490</v>
      </c>
      <c r="J391" s="67"/>
      <c r="K391" s="68"/>
      <c r="L391" s="121">
        <v>8990</v>
      </c>
      <c r="M391" s="121"/>
      <c r="N391" s="31"/>
      <c r="O391" s="1"/>
      <c r="P391" s="1"/>
    </row>
    <row r="392" spans="1:16" ht="15" customHeight="1" x14ac:dyDescent="0.35">
      <c r="A392" s="4"/>
      <c r="B392" s="51"/>
      <c r="C392" s="80"/>
      <c r="D392" s="69"/>
      <c r="E392" s="69"/>
      <c r="F392" s="70"/>
      <c r="G392" s="80"/>
      <c r="H392" s="70"/>
      <c r="I392" s="80"/>
      <c r="J392" s="69"/>
      <c r="K392" s="70"/>
      <c r="L392" s="121"/>
      <c r="M392" s="121"/>
      <c r="N392" s="32"/>
      <c r="O392" s="1"/>
      <c r="P392" s="1"/>
    </row>
    <row r="393" spans="1:16" ht="15" customHeight="1" x14ac:dyDescent="0.35">
      <c r="A393" s="4"/>
      <c r="B393" s="51"/>
      <c r="C393" s="79" t="s">
        <v>8</v>
      </c>
      <c r="D393" s="67"/>
      <c r="E393" s="67"/>
      <c r="F393" s="68"/>
      <c r="G393" s="79">
        <v>16380</v>
      </c>
      <c r="H393" s="68"/>
      <c r="I393" s="79">
        <v>16980</v>
      </c>
      <c r="J393" s="67"/>
      <c r="K393" s="68"/>
      <c r="L393" s="121">
        <v>17980</v>
      </c>
      <c r="M393" s="121"/>
      <c r="N393" s="31"/>
      <c r="O393" s="1"/>
      <c r="P393" s="1"/>
    </row>
    <row r="394" spans="1:16" ht="15" customHeight="1" x14ac:dyDescent="0.35">
      <c r="A394" s="4"/>
      <c r="B394" s="51"/>
      <c r="C394" s="80"/>
      <c r="D394" s="69"/>
      <c r="E394" s="69"/>
      <c r="F394" s="70"/>
      <c r="G394" s="80"/>
      <c r="H394" s="70"/>
      <c r="I394" s="80"/>
      <c r="J394" s="69"/>
      <c r="K394" s="70"/>
      <c r="L394" s="121"/>
      <c r="M394" s="121"/>
      <c r="N394" s="32"/>
      <c r="O394" s="1"/>
      <c r="P394" s="1"/>
    </row>
    <row r="395" spans="1:16" x14ac:dyDescent="0.35">
      <c r="A395" s="4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1"/>
    </row>
    <row r="396" spans="1:16" s="15" customFormat="1" ht="15" customHeight="1" x14ac:dyDescent="0.35">
      <c r="A396" s="10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4"/>
    </row>
    <row r="397" spans="1:16" s="15" customFormat="1" ht="15" customHeight="1" x14ac:dyDescent="0.35">
      <c r="A397" s="4"/>
      <c r="B397" s="51"/>
      <c r="C397" s="51"/>
      <c r="D397" s="51"/>
      <c r="E397" s="51"/>
      <c r="F397" s="51"/>
      <c r="G397" s="51"/>
      <c r="H397" s="51"/>
      <c r="I397" s="122" t="s">
        <v>143</v>
      </c>
      <c r="J397" s="122"/>
      <c r="K397" s="122"/>
      <c r="L397" s="122"/>
      <c r="M397" s="122"/>
      <c r="N397" s="122"/>
      <c r="O397" s="122"/>
      <c r="P397" s="122"/>
    </row>
    <row r="398" spans="1:16" ht="32.15" customHeight="1" x14ac:dyDescent="0.35">
      <c r="A398" s="49" t="s">
        <v>136</v>
      </c>
      <c r="B398" s="5"/>
      <c r="C398" s="122" t="s">
        <v>144</v>
      </c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</row>
    <row r="399" spans="1:16" s="15" customFormat="1" ht="15" customHeight="1" x14ac:dyDescent="0.35">
      <c r="A399" s="42" t="s">
        <v>147</v>
      </c>
      <c r="B399" s="5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</row>
    <row r="400" spans="1:16" ht="15" customHeight="1" x14ac:dyDescent="0.35">
      <c r="A400" s="20" t="s">
        <v>142</v>
      </c>
      <c r="B400" s="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</row>
    <row r="401" spans="1:16" ht="15" customHeight="1" x14ac:dyDescent="0.35">
      <c r="A401" s="21" t="s">
        <v>145</v>
      </c>
      <c r="B401" s="3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</row>
    <row r="402" spans="1:16" ht="15" customHeight="1" x14ac:dyDescent="0.35">
      <c r="A402" s="22"/>
      <c r="B402" s="3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</row>
    <row r="403" spans="1:16" ht="15" customHeight="1" x14ac:dyDescent="0.35">
      <c r="A403" s="22"/>
      <c r="B403" s="3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</row>
    <row r="404" spans="1:16" ht="15" customHeight="1" x14ac:dyDescent="0.35">
      <c r="A404" s="22"/>
      <c r="B404" s="3"/>
      <c r="C404" s="23"/>
      <c r="D404" s="23"/>
      <c r="E404" s="23"/>
      <c r="F404" s="23"/>
      <c r="G404" s="23"/>
      <c r="H404" s="23"/>
      <c r="I404" s="122"/>
      <c r="J404" s="122"/>
      <c r="K404" s="122"/>
      <c r="L404" s="122"/>
      <c r="M404" s="122"/>
      <c r="N404" s="122"/>
      <c r="O404" s="122"/>
      <c r="P404" s="122"/>
    </row>
    <row r="405" spans="1:16" ht="15" customHeight="1" x14ac:dyDescent="0.35">
      <c r="A405" s="4"/>
      <c r="B405" s="1"/>
      <c r="C405" s="1"/>
      <c r="D405" s="1"/>
      <c r="E405" s="24"/>
      <c r="F405" s="25"/>
      <c r="G405" s="114" t="s">
        <v>0</v>
      </c>
      <c r="H405" s="114"/>
      <c r="I405" s="114"/>
      <c r="J405" s="114"/>
      <c r="K405" s="114"/>
      <c r="L405" s="114"/>
      <c r="M405" s="114"/>
      <c r="N405" s="115"/>
      <c r="O405" s="1"/>
      <c r="P405" s="1"/>
    </row>
    <row r="406" spans="1:16" ht="15" customHeight="1" x14ac:dyDescent="0.35">
      <c r="A406" s="4"/>
      <c r="B406" s="51"/>
      <c r="C406" s="7" t="s">
        <v>1</v>
      </c>
      <c r="D406" s="26"/>
      <c r="E406" s="38"/>
      <c r="F406" s="52">
        <v>134</v>
      </c>
      <c r="G406" s="52">
        <v>140</v>
      </c>
      <c r="H406" s="48">
        <v>146</v>
      </c>
      <c r="I406" s="48">
        <v>152</v>
      </c>
      <c r="J406" s="48">
        <v>158</v>
      </c>
      <c r="K406" s="48">
        <v>164</v>
      </c>
      <c r="L406" s="48">
        <v>170</v>
      </c>
      <c r="M406" s="48">
        <v>176</v>
      </c>
      <c r="N406" s="48" t="s">
        <v>2</v>
      </c>
      <c r="O406" s="48" t="s">
        <v>3</v>
      </c>
      <c r="P406" s="1"/>
    </row>
    <row r="407" spans="1:16" ht="15" customHeight="1" x14ac:dyDescent="0.35">
      <c r="A407" s="131"/>
      <c r="B407" s="132"/>
      <c r="C407" s="100" t="s">
        <v>126</v>
      </c>
      <c r="D407" s="101"/>
      <c r="E407" s="102"/>
      <c r="F407" s="65"/>
      <c r="G407" s="65"/>
      <c r="H407" s="65"/>
      <c r="I407" s="65"/>
      <c r="J407" s="65"/>
      <c r="K407" s="65"/>
      <c r="L407" s="65"/>
      <c r="M407" s="65"/>
      <c r="N407" s="125">
        <f>SUM(F407:M408)</f>
        <v>0</v>
      </c>
      <c r="O407" s="125">
        <f>SUM(F407*F413+G407*F413+H407*F413+I407*I413+J407*I413+K407*I413+L407*L413+M407*L413)</f>
        <v>0</v>
      </c>
      <c r="P407" s="1"/>
    </row>
    <row r="408" spans="1:16" ht="15" customHeight="1" x14ac:dyDescent="0.35">
      <c r="A408" s="131"/>
      <c r="B408" s="132"/>
      <c r="C408" s="103"/>
      <c r="D408" s="104"/>
      <c r="E408" s="105"/>
      <c r="F408" s="128"/>
      <c r="G408" s="128"/>
      <c r="H408" s="128"/>
      <c r="I408" s="128"/>
      <c r="J408" s="128"/>
      <c r="K408" s="128"/>
      <c r="L408" s="128"/>
      <c r="M408" s="128"/>
      <c r="N408" s="127"/>
      <c r="O408" s="126"/>
      <c r="P408" s="1"/>
    </row>
    <row r="409" spans="1:16" ht="15" customHeight="1" x14ac:dyDescent="0.35">
      <c r="A409" s="131"/>
      <c r="B409" s="132"/>
      <c r="C409" s="100" t="s">
        <v>17</v>
      </c>
      <c r="D409" s="101"/>
      <c r="E409" s="102"/>
      <c r="F409" s="65"/>
      <c r="G409" s="65"/>
      <c r="H409" s="65"/>
      <c r="I409" s="65"/>
      <c r="J409" s="65"/>
      <c r="K409" s="65"/>
      <c r="L409" s="65"/>
      <c r="M409" s="65"/>
      <c r="N409" s="125">
        <f>SUM(F409:M410)</f>
        <v>0</v>
      </c>
      <c r="O409" s="125">
        <f>SUM(F409*F413+G409*F413+H409*F413+I409*I413+J409*I413+K409*I413+L409*L413+M409*L413)</f>
        <v>0</v>
      </c>
      <c r="P409" s="1"/>
    </row>
    <row r="410" spans="1:16" ht="15" customHeight="1" x14ac:dyDescent="0.35">
      <c r="A410" s="131"/>
      <c r="B410" s="132"/>
      <c r="C410" s="103"/>
      <c r="D410" s="104"/>
      <c r="E410" s="105"/>
      <c r="F410" s="128"/>
      <c r="G410" s="128"/>
      <c r="H410" s="128"/>
      <c r="I410" s="128"/>
      <c r="J410" s="128"/>
      <c r="K410" s="128"/>
      <c r="L410" s="128"/>
      <c r="M410" s="128"/>
      <c r="N410" s="127"/>
      <c r="O410" s="126"/>
      <c r="P410" s="1"/>
    </row>
    <row r="411" spans="1:16" ht="15" customHeight="1" x14ac:dyDescent="0.35">
      <c r="A411" s="131"/>
      <c r="B411" s="132"/>
      <c r="C411" s="94" t="s">
        <v>141</v>
      </c>
      <c r="D411" s="95"/>
      <c r="E411" s="96"/>
      <c r="F411" s="65"/>
      <c r="G411" s="65"/>
      <c r="H411" s="65"/>
      <c r="I411" s="65"/>
      <c r="J411" s="65"/>
      <c r="K411" s="65"/>
      <c r="L411" s="65"/>
      <c r="M411" s="65"/>
      <c r="N411" s="125">
        <f>SUM(F411:M412)</f>
        <v>0</v>
      </c>
      <c r="O411" s="130">
        <f>SUM(F411*F413+G411*F413+H411*F413+I411*I413+J411*I413+K411*I413+L411*L413+M411*L413)</f>
        <v>0</v>
      </c>
      <c r="P411" s="1"/>
    </row>
    <row r="412" spans="1:16" ht="15" customHeight="1" x14ac:dyDescent="0.35">
      <c r="A412" s="131"/>
      <c r="B412" s="132"/>
      <c r="C412" s="97"/>
      <c r="D412" s="98"/>
      <c r="E412" s="99"/>
      <c r="F412" s="128"/>
      <c r="G412" s="128"/>
      <c r="H412" s="128"/>
      <c r="I412" s="128"/>
      <c r="J412" s="128"/>
      <c r="K412" s="128"/>
      <c r="L412" s="128"/>
      <c r="M412" s="128"/>
      <c r="N412" s="127"/>
      <c r="O412" s="130"/>
      <c r="P412" s="1"/>
    </row>
    <row r="413" spans="1:16" ht="15" customHeight="1" x14ac:dyDescent="0.35">
      <c r="A413" s="4"/>
      <c r="B413" s="51"/>
      <c r="C413" s="79" t="s">
        <v>168</v>
      </c>
      <c r="D413" s="67"/>
      <c r="E413" s="68"/>
      <c r="F413" s="79">
        <v>7800</v>
      </c>
      <c r="G413" s="67"/>
      <c r="H413" s="68"/>
      <c r="I413" s="79">
        <v>8100</v>
      </c>
      <c r="J413" s="67"/>
      <c r="K413" s="68"/>
      <c r="L413" s="79">
        <v>8490</v>
      </c>
      <c r="M413" s="68"/>
      <c r="N413" s="1"/>
      <c r="O413" s="1"/>
      <c r="P413" s="1"/>
    </row>
    <row r="414" spans="1:16" ht="15" customHeight="1" x14ac:dyDescent="0.35">
      <c r="A414" s="4"/>
      <c r="B414" s="51"/>
      <c r="C414" s="80"/>
      <c r="D414" s="69"/>
      <c r="E414" s="70"/>
      <c r="F414" s="80"/>
      <c r="G414" s="69"/>
      <c r="H414" s="70"/>
      <c r="I414" s="80"/>
      <c r="J414" s="69"/>
      <c r="K414" s="70"/>
      <c r="L414" s="80"/>
      <c r="M414" s="70"/>
      <c r="N414" s="1"/>
      <c r="O414" s="1"/>
      <c r="P414" s="1"/>
    </row>
    <row r="415" spans="1:16" ht="15" customHeight="1" x14ac:dyDescent="0.35">
      <c r="A415" s="4"/>
      <c r="B415" s="51"/>
      <c r="C415" s="79" t="s">
        <v>8</v>
      </c>
      <c r="D415" s="67"/>
      <c r="E415" s="68"/>
      <c r="F415" s="79">
        <v>15600</v>
      </c>
      <c r="G415" s="67"/>
      <c r="H415" s="68"/>
      <c r="I415" s="79">
        <v>16200</v>
      </c>
      <c r="J415" s="67"/>
      <c r="K415" s="68"/>
      <c r="L415" s="79">
        <v>16980</v>
      </c>
      <c r="M415" s="68"/>
      <c r="N415" s="1"/>
      <c r="O415" s="1"/>
      <c r="P415" s="1"/>
    </row>
    <row r="416" spans="1:16" ht="15" customHeight="1" x14ac:dyDescent="0.35">
      <c r="A416" s="4"/>
      <c r="B416" s="51"/>
      <c r="C416" s="80"/>
      <c r="D416" s="69"/>
      <c r="E416" s="70"/>
      <c r="F416" s="80"/>
      <c r="G416" s="69"/>
      <c r="H416" s="70"/>
      <c r="I416" s="80"/>
      <c r="J416" s="69"/>
      <c r="K416" s="70"/>
      <c r="L416" s="80"/>
      <c r="M416" s="70"/>
      <c r="N416" s="1"/>
      <c r="O416" s="1"/>
      <c r="P416" s="1"/>
    </row>
    <row r="417" spans="1:16" ht="15" customHeight="1" x14ac:dyDescent="0.35">
      <c r="A417" s="4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1"/>
      <c r="P417" s="51"/>
    </row>
    <row r="418" spans="1:16" s="15" customFormat="1" ht="15" customHeight="1" x14ac:dyDescent="0.35">
      <c r="A418" s="10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</row>
    <row r="419" spans="1:16" ht="15" customHeight="1" x14ac:dyDescent="0.35">
      <c r="A419" s="50"/>
      <c r="B419" s="5"/>
      <c r="C419" s="122" t="s">
        <v>77</v>
      </c>
      <c r="D419" s="122"/>
      <c r="E419" s="122"/>
      <c r="F419" s="122"/>
      <c r="G419" s="122"/>
      <c r="H419" s="23"/>
      <c r="I419" s="122" t="s">
        <v>97</v>
      </c>
      <c r="J419" s="122"/>
      <c r="K419" s="122"/>
      <c r="L419" s="122"/>
      <c r="M419" s="122"/>
      <c r="N419" s="122"/>
      <c r="O419" s="122"/>
      <c r="P419" s="122"/>
    </row>
    <row r="420" spans="1:16" ht="15" customHeight="1" x14ac:dyDescent="0.35">
      <c r="A420" s="112" t="s">
        <v>75</v>
      </c>
      <c r="B420" s="5"/>
      <c r="C420" s="122"/>
      <c r="D420" s="122"/>
      <c r="E420" s="122"/>
      <c r="F420" s="122"/>
      <c r="G420" s="122"/>
      <c r="H420" s="23"/>
      <c r="I420" s="122"/>
      <c r="J420" s="122"/>
      <c r="K420" s="122"/>
      <c r="L420" s="122"/>
      <c r="M420" s="122"/>
      <c r="N420" s="122"/>
      <c r="O420" s="122"/>
      <c r="P420" s="122"/>
    </row>
    <row r="421" spans="1:16" ht="15" customHeight="1" x14ac:dyDescent="0.35">
      <c r="A421" s="113"/>
      <c r="B421" s="5"/>
      <c r="C421" s="122"/>
      <c r="D421" s="122"/>
      <c r="E421" s="122"/>
      <c r="F421" s="122"/>
      <c r="G421" s="122"/>
      <c r="H421" s="23"/>
      <c r="I421" s="122"/>
      <c r="J421" s="122"/>
      <c r="K421" s="122"/>
      <c r="L421" s="122"/>
      <c r="M421" s="122"/>
      <c r="N421" s="122"/>
      <c r="O421" s="122"/>
      <c r="P421" s="122"/>
    </row>
    <row r="422" spans="1:16" ht="15" customHeight="1" x14ac:dyDescent="0.35">
      <c r="A422" s="20" t="s">
        <v>9</v>
      </c>
      <c r="B422" s="2"/>
      <c r="C422" s="122"/>
      <c r="D422" s="122"/>
      <c r="E422" s="122"/>
      <c r="F422" s="122"/>
      <c r="G422" s="122"/>
      <c r="H422" s="23"/>
      <c r="I422" s="122"/>
      <c r="J422" s="122"/>
      <c r="K422" s="122"/>
      <c r="L422" s="122"/>
      <c r="M422" s="122"/>
      <c r="N422" s="122"/>
      <c r="O422" s="122"/>
      <c r="P422" s="122"/>
    </row>
    <row r="423" spans="1:16" s="15" customFormat="1" ht="15" customHeight="1" x14ac:dyDescent="0.35">
      <c r="A423" s="21" t="s">
        <v>76</v>
      </c>
      <c r="B423" s="3"/>
      <c r="C423" s="122"/>
      <c r="D423" s="122"/>
      <c r="E423" s="122"/>
      <c r="F423" s="122"/>
      <c r="G423" s="122"/>
      <c r="H423" s="23"/>
      <c r="I423" s="122"/>
      <c r="J423" s="122"/>
      <c r="K423" s="122"/>
      <c r="L423" s="122"/>
      <c r="M423" s="122"/>
      <c r="N423" s="122"/>
      <c r="O423" s="122"/>
      <c r="P423" s="122"/>
    </row>
    <row r="424" spans="1:16" ht="15" customHeight="1" x14ac:dyDescent="0.35">
      <c r="A424" s="22"/>
      <c r="B424" s="3"/>
      <c r="C424" s="122"/>
      <c r="D424" s="122"/>
      <c r="E424" s="122"/>
      <c r="F424" s="122"/>
      <c r="G424" s="122"/>
      <c r="H424" s="23"/>
      <c r="I424" s="122"/>
      <c r="J424" s="122"/>
      <c r="K424" s="122"/>
      <c r="L424" s="122"/>
      <c r="M424" s="122"/>
      <c r="N424" s="122"/>
      <c r="O424" s="122"/>
      <c r="P424" s="122"/>
    </row>
    <row r="425" spans="1:16" ht="15" customHeight="1" x14ac:dyDescent="0.35">
      <c r="A425" s="21" t="s">
        <v>47</v>
      </c>
      <c r="B425" s="3"/>
      <c r="C425" s="122"/>
      <c r="D425" s="122"/>
      <c r="E425" s="122"/>
      <c r="F425" s="122"/>
      <c r="G425" s="122"/>
      <c r="H425" s="23"/>
      <c r="I425" s="122"/>
      <c r="J425" s="122"/>
      <c r="K425" s="122"/>
      <c r="L425" s="122"/>
      <c r="M425" s="122"/>
      <c r="N425" s="122"/>
      <c r="O425" s="122"/>
      <c r="P425" s="122"/>
    </row>
    <row r="426" spans="1:16" ht="15" customHeight="1" x14ac:dyDescent="0.35">
      <c r="A426" s="51"/>
      <c r="B426" s="1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"/>
    </row>
    <row r="427" spans="1:16" ht="15" customHeight="1" x14ac:dyDescent="0.35">
      <c r="A427" s="4"/>
      <c r="B427" s="1"/>
      <c r="C427" s="1"/>
      <c r="D427" s="1"/>
      <c r="E427" s="24"/>
      <c r="F427" s="25"/>
      <c r="G427" s="114" t="s">
        <v>0</v>
      </c>
      <c r="H427" s="114"/>
      <c r="I427" s="114"/>
      <c r="J427" s="114"/>
      <c r="K427" s="114"/>
      <c r="L427" s="114"/>
      <c r="M427" s="114"/>
      <c r="N427" s="115"/>
      <c r="O427" s="1"/>
      <c r="P427" s="1"/>
    </row>
    <row r="428" spans="1:16" ht="15" customHeight="1" x14ac:dyDescent="0.35">
      <c r="A428" s="131"/>
      <c r="B428" s="132"/>
      <c r="C428" s="7" t="s">
        <v>1</v>
      </c>
      <c r="D428" s="26"/>
      <c r="E428" s="26"/>
      <c r="F428" s="8"/>
      <c r="G428" s="48">
        <v>134</v>
      </c>
      <c r="H428" s="48">
        <v>140</v>
      </c>
      <c r="I428" s="48">
        <v>146</v>
      </c>
      <c r="J428" s="48">
        <v>152</v>
      </c>
      <c r="K428" s="48">
        <v>158</v>
      </c>
      <c r="L428" s="48">
        <v>164</v>
      </c>
      <c r="M428" s="48">
        <v>170</v>
      </c>
      <c r="N428" s="48">
        <v>176</v>
      </c>
      <c r="O428" s="48" t="s">
        <v>2</v>
      </c>
      <c r="P428" s="48" t="s">
        <v>3</v>
      </c>
    </row>
    <row r="429" spans="1:16" ht="15" customHeight="1" x14ac:dyDescent="0.35">
      <c r="A429" s="131"/>
      <c r="B429" s="132"/>
      <c r="C429" s="71" t="s">
        <v>78</v>
      </c>
      <c r="D429" s="92"/>
      <c r="E429" s="92"/>
      <c r="F429" s="72"/>
      <c r="G429" s="123"/>
      <c r="H429" s="123"/>
      <c r="I429" s="123"/>
      <c r="J429" s="123"/>
      <c r="K429" s="123"/>
      <c r="L429" s="123"/>
      <c r="M429" s="123"/>
      <c r="N429" s="123"/>
      <c r="O429" s="125">
        <f>SUM(G429:N430)</f>
        <v>0</v>
      </c>
      <c r="P429" s="125">
        <f>SUM(G429*G435+H429*G435+I429*G435+J429*J435+K429*J435+L429*J435+M429*M435+N429*M435)</f>
        <v>0</v>
      </c>
    </row>
    <row r="430" spans="1:16" ht="15" customHeight="1" x14ac:dyDescent="0.35">
      <c r="A430" s="131"/>
      <c r="B430" s="132"/>
      <c r="C430" s="73"/>
      <c r="D430" s="93"/>
      <c r="E430" s="93"/>
      <c r="F430" s="74"/>
      <c r="G430" s="124"/>
      <c r="H430" s="124"/>
      <c r="I430" s="124"/>
      <c r="J430" s="124"/>
      <c r="K430" s="124"/>
      <c r="L430" s="124"/>
      <c r="M430" s="124"/>
      <c r="N430" s="124"/>
      <c r="O430" s="126"/>
      <c r="P430" s="126"/>
    </row>
    <row r="431" spans="1:16" ht="15" customHeight="1" x14ac:dyDescent="0.35">
      <c r="A431" s="131"/>
      <c r="B431" s="132"/>
      <c r="C431" s="75" t="s">
        <v>79</v>
      </c>
      <c r="D431" s="90"/>
      <c r="E431" s="90"/>
      <c r="F431" s="76"/>
      <c r="G431" s="123"/>
      <c r="H431" s="123"/>
      <c r="I431" s="123"/>
      <c r="J431" s="123"/>
      <c r="K431" s="123"/>
      <c r="L431" s="123"/>
      <c r="M431" s="123"/>
      <c r="N431" s="123"/>
      <c r="O431" s="125">
        <f>SUM(G431:N432)</f>
        <v>0</v>
      </c>
      <c r="P431" s="125">
        <f>SUM(G431*G435+H431*G435+I431*G435+J431*J435+K431*J435+L431*J435+M431*M435+N431*M435)</f>
        <v>0</v>
      </c>
    </row>
    <row r="432" spans="1:16" ht="15" customHeight="1" x14ac:dyDescent="0.35">
      <c r="A432" s="131"/>
      <c r="B432" s="132"/>
      <c r="C432" s="77"/>
      <c r="D432" s="91"/>
      <c r="E432" s="91"/>
      <c r="F432" s="78"/>
      <c r="G432" s="124"/>
      <c r="H432" s="124"/>
      <c r="I432" s="124"/>
      <c r="J432" s="124"/>
      <c r="K432" s="124"/>
      <c r="L432" s="124"/>
      <c r="M432" s="124"/>
      <c r="N432" s="124"/>
      <c r="O432" s="126"/>
      <c r="P432" s="126"/>
    </row>
    <row r="433" spans="1:16" ht="15" customHeight="1" x14ac:dyDescent="0.35">
      <c r="A433" s="131"/>
      <c r="B433" s="132"/>
      <c r="C433" s="75" t="s">
        <v>16</v>
      </c>
      <c r="D433" s="90"/>
      <c r="E433" s="90"/>
      <c r="F433" s="76"/>
      <c r="G433" s="123"/>
      <c r="H433" s="123"/>
      <c r="I433" s="123"/>
      <c r="J433" s="123"/>
      <c r="K433" s="123"/>
      <c r="L433" s="123"/>
      <c r="M433" s="123"/>
      <c r="N433" s="123"/>
      <c r="O433" s="130">
        <f>SUM(G433:N434)</f>
        <v>0</v>
      </c>
      <c r="P433" s="130">
        <f>SUM(G433*G435+H433*G435+I433*G435+J433*J435+K433*J435+L433*J435+M433*M435+N433*M435)</f>
        <v>0</v>
      </c>
    </row>
    <row r="434" spans="1:16" ht="15" customHeight="1" x14ac:dyDescent="0.35">
      <c r="A434" s="131"/>
      <c r="B434" s="132"/>
      <c r="C434" s="77"/>
      <c r="D434" s="91"/>
      <c r="E434" s="91"/>
      <c r="F434" s="78"/>
      <c r="G434" s="124"/>
      <c r="H434" s="124"/>
      <c r="I434" s="124"/>
      <c r="J434" s="124"/>
      <c r="K434" s="124"/>
      <c r="L434" s="124"/>
      <c r="M434" s="124"/>
      <c r="N434" s="124"/>
      <c r="O434" s="130"/>
      <c r="P434" s="130"/>
    </row>
    <row r="435" spans="1:16" ht="15" customHeight="1" x14ac:dyDescent="0.35">
      <c r="A435" s="131"/>
      <c r="B435" s="132"/>
      <c r="C435" s="79" t="s">
        <v>7</v>
      </c>
      <c r="D435" s="67"/>
      <c r="E435" s="67"/>
      <c r="F435" s="68"/>
      <c r="G435" s="121">
        <v>5890</v>
      </c>
      <c r="H435" s="121"/>
      <c r="I435" s="121"/>
      <c r="J435" s="121">
        <v>6190</v>
      </c>
      <c r="K435" s="121"/>
      <c r="L435" s="121"/>
      <c r="M435" s="121">
        <v>6490</v>
      </c>
      <c r="N435" s="121"/>
      <c r="O435" s="1"/>
      <c r="P435" s="1"/>
    </row>
    <row r="436" spans="1:16" ht="15" customHeight="1" x14ac:dyDescent="0.35">
      <c r="A436" s="131"/>
      <c r="B436" s="132"/>
      <c r="C436" s="80"/>
      <c r="D436" s="69"/>
      <c r="E436" s="69"/>
      <c r="F436" s="70"/>
      <c r="G436" s="121"/>
      <c r="H436" s="121"/>
      <c r="I436" s="121"/>
      <c r="J436" s="121"/>
      <c r="K436" s="121"/>
      <c r="L436" s="121"/>
      <c r="M436" s="121"/>
      <c r="N436" s="121"/>
      <c r="O436" s="1"/>
      <c r="P436" s="1"/>
    </row>
    <row r="437" spans="1:16" ht="15" customHeight="1" x14ac:dyDescent="0.35">
      <c r="A437" s="131"/>
      <c r="B437" s="132"/>
      <c r="C437" s="79" t="s">
        <v>8</v>
      </c>
      <c r="D437" s="67"/>
      <c r="E437" s="67"/>
      <c r="F437" s="68"/>
      <c r="G437" s="121">
        <v>11990</v>
      </c>
      <c r="H437" s="121"/>
      <c r="I437" s="121"/>
      <c r="J437" s="121">
        <v>11990</v>
      </c>
      <c r="K437" s="121"/>
      <c r="L437" s="121"/>
      <c r="M437" s="121">
        <v>12990</v>
      </c>
      <c r="N437" s="121"/>
      <c r="O437" s="1"/>
      <c r="P437" s="1"/>
    </row>
    <row r="438" spans="1:16" ht="15" customHeight="1" x14ac:dyDescent="0.35">
      <c r="A438" s="131"/>
      <c r="B438" s="132"/>
      <c r="C438" s="80"/>
      <c r="D438" s="69"/>
      <c r="E438" s="69"/>
      <c r="F438" s="70"/>
      <c r="G438" s="121"/>
      <c r="H438" s="121"/>
      <c r="I438" s="121"/>
      <c r="J438" s="121"/>
      <c r="K438" s="121"/>
      <c r="L438" s="121"/>
      <c r="M438" s="121"/>
      <c r="N438" s="121"/>
      <c r="O438" s="1"/>
      <c r="P438" s="1"/>
    </row>
    <row r="439" spans="1:16" ht="15" customHeight="1" x14ac:dyDescent="0.35">
      <c r="A439" s="4"/>
      <c r="B439" s="51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"/>
      <c r="P439" s="1"/>
    </row>
    <row r="440" spans="1:16" s="15" customFormat="1" ht="15" customHeight="1" x14ac:dyDescent="0.35">
      <c r="A440" s="10"/>
      <c r="B440" s="11"/>
      <c r="C440" s="27"/>
      <c r="D440" s="27"/>
      <c r="E440" s="27"/>
      <c r="F440" s="27"/>
      <c r="G440" s="27"/>
      <c r="H440" s="27"/>
      <c r="I440" s="27"/>
      <c r="J440" s="43">
        <v>1</v>
      </c>
      <c r="K440" s="27"/>
      <c r="L440" s="27"/>
      <c r="M440" s="27"/>
      <c r="N440" s="27"/>
      <c r="O440" s="14"/>
      <c r="P440" s="14"/>
    </row>
    <row r="441" spans="1:16" ht="15" customHeight="1" x14ac:dyDescent="0.35">
      <c r="A441" s="50"/>
      <c r="B441" s="5"/>
      <c r="C441" s="122" t="s">
        <v>83</v>
      </c>
      <c r="D441" s="122"/>
      <c r="E441" s="122"/>
      <c r="F441" s="122"/>
      <c r="G441" s="122"/>
      <c r="H441" s="23"/>
      <c r="I441" s="122" t="s">
        <v>98</v>
      </c>
      <c r="J441" s="122"/>
      <c r="K441" s="122"/>
      <c r="L441" s="122"/>
      <c r="M441" s="122"/>
      <c r="N441" s="122"/>
      <c r="O441" s="122"/>
      <c r="P441" s="122"/>
    </row>
    <row r="442" spans="1:16" ht="15" customHeight="1" x14ac:dyDescent="0.35">
      <c r="A442" s="112" t="s">
        <v>133</v>
      </c>
      <c r="B442" s="5"/>
      <c r="C442" s="122"/>
      <c r="D442" s="122"/>
      <c r="E442" s="122"/>
      <c r="F442" s="122"/>
      <c r="G442" s="122"/>
      <c r="H442" s="23"/>
      <c r="I442" s="122"/>
      <c r="J442" s="122"/>
      <c r="K442" s="122"/>
      <c r="L442" s="122"/>
      <c r="M442" s="122"/>
      <c r="N442" s="122"/>
      <c r="O442" s="122"/>
      <c r="P442" s="122"/>
    </row>
    <row r="443" spans="1:16" ht="15" customHeight="1" x14ac:dyDescent="0.35">
      <c r="A443" s="113"/>
      <c r="B443" s="5"/>
      <c r="C443" s="122"/>
      <c r="D443" s="122"/>
      <c r="E443" s="122"/>
      <c r="F443" s="122"/>
      <c r="G443" s="122"/>
      <c r="H443" s="23"/>
      <c r="I443" s="122"/>
      <c r="J443" s="122"/>
      <c r="K443" s="122"/>
      <c r="L443" s="122"/>
      <c r="M443" s="122"/>
      <c r="N443" s="122"/>
      <c r="O443" s="122"/>
      <c r="P443" s="122"/>
    </row>
    <row r="444" spans="1:16" ht="15" customHeight="1" x14ac:dyDescent="0.35">
      <c r="A444" s="20" t="s">
        <v>11</v>
      </c>
      <c r="B444" s="2"/>
      <c r="C444" s="122"/>
      <c r="D444" s="122"/>
      <c r="E444" s="122"/>
      <c r="F444" s="122"/>
      <c r="G444" s="122"/>
      <c r="H444" s="23"/>
      <c r="I444" s="122"/>
      <c r="J444" s="122"/>
      <c r="K444" s="122"/>
      <c r="L444" s="122"/>
      <c r="M444" s="122"/>
      <c r="N444" s="122"/>
      <c r="O444" s="122"/>
      <c r="P444" s="122"/>
    </row>
    <row r="445" spans="1:16" ht="15" customHeight="1" x14ac:dyDescent="0.35">
      <c r="A445" s="21" t="s">
        <v>150</v>
      </c>
      <c r="B445" s="3"/>
      <c r="C445" s="122"/>
      <c r="D445" s="122"/>
      <c r="E445" s="122"/>
      <c r="F445" s="122"/>
      <c r="G445" s="122"/>
      <c r="H445" s="23"/>
      <c r="I445" s="122"/>
      <c r="J445" s="122"/>
      <c r="K445" s="122"/>
      <c r="L445" s="122"/>
      <c r="M445" s="122"/>
      <c r="N445" s="122"/>
      <c r="O445" s="122"/>
      <c r="P445" s="122"/>
    </row>
    <row r="446" spans="1:16" s="15" customFormat="1" ht="15" customHeight="1" x14ac:dyDescent="0.35">
      <c r="A446" s="22"/>
      <c r="B446" s="3"/>
      <c r="C446" s="122"/>
      <c r="D446" s="122"/>
      <c r="E446" s="122"/>
      <c r="F446" s="122"/>
      <c r="G446" s="122"/>
      <c r="H446" s="23"/>
      <c r="I446" s="122"/>
      <c r="J446" s="122"/>
      <c r="K446" s="122"/>
      <c r="L446" s="122"/>
      <c r="M446" s="122"/>
      <c r="N446" s="122"/>
      <c r="O446" s="122"/>
      <c r="P446" s="122"/>
    </row>
    <row r="447" spans="1:16" ht="15" customHeight="1" x14ac:dyDescent="0.35">
      <c r="A447" s="21" t="s">
        <v>10</v>
      </c>
      <c r="B447" s="3"/>
      <c r="C447" s="122"/>
      <c r="D447" s="122"/>
      <c r="E447" s="122"/>
      <c r="F447" s="122"/>
      <c r="G447" s="122"/>
      <c r="H447" s="23"/>
      <c r="I447" s="122"/>
      <c r="J447" s="122"/>
      <c r="K447" s="122"/>
      <c r="L447" s="122"/>
      <c r="M447" s="122"/>
      <c r="N447" s="122"/>
      <c r="O447" s="122"/>
      <c r="P447" s="122"/>
    </row>
    <row r="448" spans="1:16" ht="15" customHeight="1" x14ac:dyDescent="0.35">
      <c r="A448" s="21"/>
      <c r="B448" s="3"/>
      <c r="C448" s="122"/>
      <c r="D448" s="122"/>
      <c r="E448" s="122"/>
      <c r="F448" s="122"/>
      <c r="G448" s="122"/>
      <c r="H448" s="23"/>
      <c r="I448" s="47"/>
      <c r="J448" s="47"/>
      <c r="K448" s="47"/>
      <c r="L448" s="47"/>
      <c r="M448" s="47"/>
      <c r="N448" s="47"/>
      <c r="O448" s="47"/>
      <c r="P448" s="47"/>
    </row>
    <row r="449" spans="1:16" ht="15" customHeight="1" x14ac:dyDescent="0.35">
      <c r="A449" s="21"/>
      <c r="B449" s="3"/>
      <c r="C449" s="122"/>
      <c r="D449" s="122"/>
      <c r="E449" s="122"/>
      <c r="F449" s="122"/>
      <c r="G449" s="122"/>
      <c r="H449" s="23"/>
      <c r="I449" s="47"/>
      <c r="J449" s="47"/>
      <c r="K449" s="47"/>
      <c r="L449" s="47"/>
      <c r="M449" s="47"/>
      <c r="N449" s="47"/>
      <c r="O449" s="47"/>
      <c r="P449" s="47"/>
    </row>
    <row r="450" spans="1:16" ht="15" customHeight="1" x14ac:dyDescent="0.35">
      <c r="A450" s="21"/>
      <c r="B450" s="3"/>
      <c r="C450" s="122"/>
      <c r="D450" s="122"/>
      <c r="E450" s="122"/>
      <c r="F450" s="122"/>
      <c r="G450" s="122"/>
      <c r="H450" s="23"/>
      <c r="I450" s="47"/>
      <c r="J450" s="47"/>
      <c r="K450" s="47"/>
      <c r="L450" s="47"/>
      <c r="M450" s="47"/>
      <c r="N450" s="47"/>
      <c r="O450" s="47"/>
      <c r="P450" s="47"/>
    </row>
    <row r="451" spans="1:16" ht="15" customHeight="1" x14ac:dyDescent="0.35">
      <c r="A451" s="21"/>
      <c r="B451" s="3"/>
      <c r="C451" s="122"/>
      <c r="D451" s="122"/>
      <c r="E451" s="122"/>
      <c r="F451" s="122"/>
      <c r="G451" s="122"/>
      <c r="H451" s="23"/>
      <c r="I451" s="47"/>
      <c r="J451" s="47"/>
      <c r="K451" s="47"/>
      <c r="L451" s="47"/>
      <c r="M451" s="47"/>
      <c r="N451" s="47"/>
      <c r="O451" s="47"/>
      <c r="P451" s="47"/>
    </row>
    <row r="452" spans="1:16" ht="15" customHeight="1" x14ac:dyDescent="0.35">
      <c r="A452" s="51"/>
      <c r="B452" s="1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"/>
    </row>
    <row r="453" spans="1:16" ht="15" customHeight="1" x14ac:dyDescent="0.35">
      <c r="A453" s="4"/>
      <c r="B453" s="1"/>
      <c r="C453" s="1"/>
      <c r="D453" s="1"/>
      <c r="E453" s="24"/>
      <c r="F453" s="25"/>
      <c r="G453" s="114" t="s">
        <v>0</v>
      </c>
      <c r="H453" s="114"/>
      <c r="I453" s="114"/>
      <c r="J453" s="114"/>
      <c r="K453" s="114"/>
      <c r="L453" s="114"/>
      <c r="M453" s="114"/>
      <c r="N453" s="115"/>
      <c r="O453" s="1"/>
      <c r="P453" s="1"/>
    </row>
    <row r="454" spans="1:16" ht="15" customHeight="1" x14ac:dyDescent="0.35">
      <c r="A454" s="131"/>
      <c r="B454" s="132"/>
      <c r="C454" s="7" t="s">
        <v>1</v>
      </c>
      <c r="D454" s="26"/>
      <c r="E454" s="64">
        <v>122</v>
      </c>
      <c r="F454" s="64">
        <v>128</v>
      </c>
      <c r="G454" s="48">
        <v>134</v>
      </c>
      <c r="H454" s="48">
        <v>140</v>
      </c>
      <c r="I454" s="48">
        <v>146</v>
      </c>
      <c r="J454" s="48">
        <v>152</v>
      </c>
      <c r="K454" s="48">
        <v>158</v>
      </c>
      <c r="L454" s="48">
        <v>164</v>
      </c>
      <c r="M454" s="48">
        <v>170</v>
      </c>
      <c r="N454" s="48">
        <v>176</v>
      </c>
      <c r="O454" s="48" t="s">
        <v>2</v>
      </c>
      <c r="P454" s="48" t="s">
        <v>3</v>
      </c>
    </row>
    <row r="455" spans="1:16" ht="15" customHeight="1" x14ac:dyDescent="0.35">
      <c r="A455" s="131"/>
      <c r="B455" s="132"/>
      <c r="C455" s="71" t="s">
        <v>157</v>
      </c>
      <c r="D455" s="72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5">
        <f>SUM(E455:N456)</f>
        <v>0</v>
      </c>
      <c r="P455" s="125">
        <f>SUM(G455*E459+H455*E459+I455*E459+J455*J459+K455*J459+L455*J459+M455*M459+N455*M459+E455*E459+F455*E459)</f>
        <v>0</v>
      </c>
    </row>
    <row r="456" spans="1:16" ht="15" customHeight="1" x14ac:dyDescent="0.35">
      <c r="A456" s="131"/>
      <c r="B456" s="132"/>
      <c r="C456" s="73"/>
      <c r="D456" s="7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6"/>
      <c r="P456" s="127"/>
    </row>
    <row r="457" spans="1:16" ht="15" customHeight="1" x14ac:dyDescent="0.35">
      <c r="A457" s="131"/>
      <c r="B457" s="132"/>
      <c r="C457" s="75" t="s">
        <v>82</v>
      </c>
      <c r="D457" s="76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30">
        <f>SUM(E457:N458)</f>
        <v>0</v>
      </c>
      <c r="P457" s="130">
        <f>SUM(G457*E459+H457*E459+I457*E459+J457*J459+K457*J459+L457*J459+M457*M459+N457*M459+E457*E459+F457*E459)</f>
        <v>0</v>
      </c>
    </row>
    <row r="458" spans="1:16" ht="15" customHeight="1" x14ac:dyDescent="0.35">
      <c r="A458" s="131"/>
      <c r="B458" s="132"/>
      <c r="C458" s="77"/>
      <c r="D458" s="78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30"/>
      <c r="P458" s="130"/>
    </row>
    <row r="459" spans="1:16" ht="15" customHeight="1" x14ac:dyDescent="0.35">
      <c r="A459" s="131"/>
      <c r="B459" s="132"/>
      <c r="C459" s="79" t="s">
        <v>7</v>
      </c>
      <c r="D459" s="68"/>
      <c r="E459" s="79" t="str">
        <f>IF(J464=1,"6790",IF(J464=2,"7690","8590"))</f>
        <v>6790</v>
      </c>
      <c r="F459" s="67"/>
      <c r="G459" s="79"/>
      <c r="H459" s="67"/>
      <c r="I459" s="68"/>
      <c r="J459" s="79" t="str">
        <f>IF(J464=1,"6990",IF(J464=2,"7890","8790"))</f>
        <v>6990</v>
      </c>
      <c r="K459" s="67"/>
      <c r="L459" s="68"/>
      <c r="M459" s="121" t="str">
        <f>IF(J464=1,"7390",IF(J464=2,"8290","9190"))</f>
        <v>7390</v>
      </c>
      <c r="N459" s="121"/>
      <c r="O459" s="1"/>
      <c r="P459" s="1"/>
    </row>
    <row r="460" spans="1:16" ht="15" customHeight="1" x14ac:dyDescent="0.35">
      <c r="A460" s="131"/>
      <c r="B460" s="132"/>
      <c r="C460" s="80"/>
      <c r="D460" s="70"/>
      <c r="E460" s="80"/>
      <c r="F460" s="69"/>
      <c r="G460" s="80"/>
      <c r="H460" s="69"/>
      <c r="I460" s="70"/>
      <c r="J460" s="80"/>
      <c r="K460" s="69"/>
      <c r="L460" s="70"/>
      <c r="M460" s="121"/>
      <c r="N460" s="121"/>
      <c r="O460" s="1"/>
      <c r="P460" s="1"/>
    </row>
    <row r="461" spans="1:16" ht="15" customHeight="1" x14ac:dyDescent="0.35">
      <c r="A461" s="131"/>
      <c r="B461" s="132"/>
      <c r="C461" s="79" t="s">
        <v>8</v>
      </c>
      <c r="D461" s="68"/>
      <c r="E461" s="79" t="str">
        <f>IF(J464=1,"12990",IF(J464=2,"13890","14790"))</f>
        <v>12990</v>
      </c>
      <c r="F461" s="67"/>
      <c r="G461" s="67"/>
      <c r="H461" s="67"/>
      <c r="I461" s="68"/>
      <c r="J461" s="79" t="str">
        <f>IF(J464=1,"12990",IF(J464=2,"13890","14790"))</f>
        <v>12990</v>
      </c>
      <c r="K461" s="67"/>
      <c r="L461" s="68"/>
      <c r="M461" s="121" t="str">
        <f>IF(J464=1,"13990",IF(J464=2,"14890","15790"))</f>
        <v>13990</v>
      </c>
      <c r="N461" s="121"/>
      <c r="O461" s="1"/>
      <c r="P461" s="1"/>
    </row>
    <row r="462" spans="1:16" ht="15" customHeight="1" x14ac:dyDescent="0.35">
      <c r="A462" s="131"/>
      <c r="B462" s="132"/>
      <c r="C462" s="80"/>
      <c r="D462" s="70"/>
      <c r="E462" s="80"/>
      <c r="F462" s="69"/>
      <c r="G462" s="69"/>
      <c r="H462" s="69"/>
      <c r="I462" s="70"/>
      <c r="J462" s="80"/>
      <c r="K462" s="69"/>
      <c r="L462" s="70"/>
      <c r="M462" s="121"/>
      <c r="N462" s="121"/>
      <c r="O462" s="1"/>
      <c r="P462" s="1"/>
    </row>
    <row r="463" spans="1:16" ht="15" customHeight="1" x14ac:dyDescent="0.35">
      <c r="A463" s="4"/>
      <c r="B463" s="51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"/>
      <c r="P463" s="1"/>
    </row>
    <row r="464" spans="1:16" ht="15" customHeight="1" x14ac:dyDescent="0.35">
      <c r="A464" s="4"/>
      <c r="B464" s="51"/>
      <c r="C464" s="16"/>
      <c r="D464" s="16"/>
      <c r="E464" s="16"/>
      <c r="F464" s="16"/>
      <c r="G464" s="16"/>
      <c r="H464" s="16"/>
      <c r="I464" s="16"/>
      <c r="J464" s="18">
        <v>1</v>
      </c>
      <c r="K464" s="16"/>
      <c r="L464" s="16"/>
      <c r="M464" s="16"/>
      <c r="N464" s="16"/>
      <c r="O464" s="1"/>
      <c r="P464" s="1"/>
    </row>
    <row r="465" spans="1:17" ht="15" customHeight="1" x14ac:dyDescent="0.35">
      <c r="A465" s="4"/>
      <c r="B465" s="51"/>
      <c r="C465" s="16"/>
      <c r="D465" s="16"/>
      <c r="E465" s="16"/>
      <c r="F465" s="16"/>
      <c r="G465" s="16"/>
      <c r="H465" s="16"/>
      <c r="I465" s="16"/>
      <c r="J465" s="129" t="s">
        <v>112</v>
      </c>
      <c r="K465" s="129"/>
      <c r="L465" s="30" t="s">
        <v>115</v>
      </c>
      <c r="M465" s="30"/>
      <c r="N465" s="129" t="s">
        <v>113</v>
      </c>
      <c r="O465" s="129"/>
      <c r="P465" s="30" t="s">
        <v>114</v>
      </c>
      <c r="Q465" s="30"/>
    </row>
    <row r="466" spans="1:17" ht="15" customHeight="1" x14ac:dyDescent="0.35">
      <c r="A466" s="4"/>
      <c r="B466" s="51"/>
      <c r="C466" s="16"/>
      <c r="D466" s="16"/>
      <c r="E466" s="16"/>
      <c r="F466" s="16"/>
      <c r="G466" s="16"/>
      <c r="H466" s="16"/>
      <c r="I466" s="16"/>
      <c r="J466" s="53"/>
      <c r="K466" s="53"/>
      <c r="L466" s="30"/>
      <c r="M466" s="30"/>
      <c r="N466" s="53"/>
      <c r="O466" s="53"/>
      <c r="P466" s="30"/>
    </row>
    <row r="467" spans="1:17" s="15" customFormat="1" ht="15" customHeight="1" x14ac:dyDescent="0.35">
      <c r="A467" s="11"/>
      <c r="B467" s="11"/>
      <c r="C467" s="27"/>
      <c r="D467" s="27"/>
      <c r="E467" s="27"/>
      <c r="F467" s="27"/>
      <c r="G467" s="27"/>
      <c r="H467" s="27"/>
      <c r="I467" s="27"/>
      <c r="J467" s="43">
        <v>4</v>
      </c>
      <c r="K467" s="12"/>
      <c r="L467" s="27"/>
      <c r="M467" s="27"/>
      <c r="N467" s="27"/>
      <c r="O467" s="14"/>
      <c r="P467" s="14"/>
    </row>
    <row r="468" spans="1:17" ht="15" customHeight="1" x14ac:dyDescent="0.35">
      <c r="A468" s="50"/>
      <c r="B468" s="5"/>
      <c r="C468" s="122" t="s">
        <v>154</v>
      </c>
      <c r="D468" s="122"/>
      <c r="E468" s="122"/>
      <c r="F468" s="122"/>
      <c r="G468" s="122"/>
      <c r="H468" s="23"/>
      <c r="I468" s="122" t="s">
        <v>98</v>
      </c>
      <c r="J468" s="122"/>
      <c r="K468" s="122"/>
      <c r="L468" s="122"/>
      <c r="M468" s="122"/>
      <c r="N468" s="122"/>
      <c r="O468" s="122"/>
      <c r="P468" s="122"/>
    </row>
    <row r="469" spans="1:17" ht="15" customHeight="1" x14ac:dyDescent="0.35">
      <c r="A469" s="112" t="s">
        <v>80</v>
      </c>
      <c r="B469" s="5"/>
      <c r="C469" s="122"/>
      <c r="D469" s="122"/>
      <c r="E469" s="122"/>
      <c r="F469" s="122"/>
      <c r="G469" s="122"/>
      <c r="H469" s="23"/>
      <c r="I469" s="122"/>
      <c r="J469" s="122"/>
      <c r="K469" s="122"/>
      <c r="L469" s="122"/>
      <c r="M469" s="122"/>
      <c r="N469" s="122"/>
      <c r="O469" s="122"/>
      <c r="P469" s="122"/>
    </row>
    <row r="470" spans="1:17" ht="15" customHeight="1" x14ac:dyDescent="0.35">
      <c r="A470" s="113"/>
      <c r="B470" s="5"/>
      <c r="C470" s="122"/>
      <c r="D470" s="122"/>
      <c r="E470" s="122"/>
      <c r="F470" s="122"/>
      <c r="G470" s="122"/>
      <c r="H470" s="23"/>
      <c r="I470" s="122"/>
      <c r="J470" s="122"/>
      <c r="K470" s="122"/>
      <c r="L470" s="122"/>
      <c r="M470" s="122"/>
      <c r="N470" s="122"/>
      <c r="O470" s="122"/>
      <c r="P470" s="122"/>
    </row>
    <row r="471" spans="1:17" ht="15" customHeight="1" x14ac:dyDescent="0.35">
      <c r="A471" s="20" t="s">
        <v>11</v>
      </c>
      <c r="B471" s="2"/>
      <c r="C471" s="122"/>
      <c r="D471" s="122"/>
      <c r="E471" s="122"/>
      <c r="F471" s="122"/>
      <c r="G471" s="122"/>
      <c r="H471" s="23"/>
      <c r="I471" s="122"/>
      <c r="J471" s="122"/>
      <c r="K471" s="122"/>
      <c r="L471" s="122"/>
      <c r="M471" s="122"/>
      <c r="N471" s="122"/>
      <c r="O471" s="122"/>
      <c r="P471" s="122"/>
    </row>
    <row r="472" spans="1:17" ht="15" customHeight="1" x14ac:dyDescent="0.35">
      <c r="A472" s="21" t="s">
        <v>81</v>
      </c>
      <c r="B472" s="3"/>
      <c r="C472" s="122"/>
      <c r="D472" s="122"/>
      <c r="E472" s="122"/>
      <c r="F472" s="122"/>
      <c r="G472" s="122"/>
      <c r="H472" s="23"/>
      <c r="I472" s="122"/>
      <c r="J472" s="122"/>
      <c r="K472" s="122"/>
      <c r="L472" s="122"/>
      <c r="M472" s="122"/>
      <c r="N472" s="122"/>
      <c r="O472" s="122"/>
      <c r="P472" s="122"/>
    </row>
    <row r="473" spans="1:17" ht="15" customHeight="1" x14ac:dyDescent="0.35">
      <c r="A473" s="22"/>
      <c r="B473" s="3"/>
      <c r="C473" s="122"/>
      <c r="D473" s="122"/>
      <c r="E473" s="122"/>
      <c r="F473" s="122"/>
      <c r="G473" s="122"/>
      <c r="H473" s="23"/>
      <c r="I473" s="122"/>
      <c r="J473" s="122"/>
      <c r="K473" s="122"/>
      <c r="L473" s="122"/>
      <c r="M473" s="122"/>
      <c r="N473" s="122"/>
      <c r="O473" s="122"/>
      <c r="P473" s="122"/>
    </row>
    <row r="474" spans="1:17" ht="15" customHeight="1" x14ac:dyDescent="0.35">
      <c r="A474" s="21" t="s">
        <v>10</v>
      </c>
      <c r="B474" s="3"/>
      <c r="C474" s="122"/>
      <c r="D474" s="122"/>
      <c r="E474" s="122"/>
      <c r="F474" s="122"/>
      <c r="G474" s="122"/>
      <c r="H474" s="23"/>
      <c r="I474" s="122"/>
      <c r="J474" s="122"/>
      <c r="K474" s="122"/>
      <c r="L474" s="122"/>
      <c r="M474" s="122"/>
      <c r="N474" s="122"/>
      <c r="O474" s="122"/>
      <c r="P474" s="122"/>
    </row>
    <row r="475" spans="1:17" ht="15" customHeight="1" x14ac:dyDescent="0.35">
      <c r="A475" s="21"/>
      <c r="B475" s="3"/>
      <c r="C475" s="122"/>
      <c r="D475" s="122"/>
      <c r="E475" s="122"/>
      <c r="F475" s="122"/>
      <c r="G475" s="122"/>
      <c r="H475" s="23"/>
      <c r="I475" s="47"/>
      <c r="J475" s="47"/>
      <c r="K475" s="47"/>
      <c r="L475" s="47"/>
      <c r="M475" s="47"/>
      <c r="N475" s="47"/>
      <c r="O475" s="47"/>
      <c r="P475" s="47"/>
    </row>
    <row r="476" spans="1:17" s="15" customFormat="1" ht="15" customHeight="1" x14ac:dyDescent="0.35">
      <c r="A476" s="21"/>
      <c r="B476" s="3"/>
      <c r="C476" s="122"/>
      <c r="D476" s="122"/>
      <c r="E476" s="122"/>
      <c r="F476" s="122"/>
      <c r="G476" s="122"/>
      <c r="H476" s="23"/>
      <c r="I476" s="47"/>
      <c r="J476" s="47"/>
      <c r="K476" s="47"/>
      <c r="L476" s="47"/>
      <c r="M476" s="47"/>
      <c r="N476" s="47"/>
      <c r="O476" s="47"/>
      <c r="P476" s="47"/>
    </row>
    <row r="477" spans="1:17" ht="15" customHeight="1" x14ac:dyDescent="0.35">
      <c r="A477" s="21"/>
      <c r="B477" s="3"/>
      <c r="C477" s="122"/>
      <c r="D477" s="122"/>
      <c r="E477" s="122"/>
      <c r="F477" s="122"/>
      <c r="G477" s="122"/>
      <c r="H477" s="23"/>
      <c r="I477" s="47"/>
      <c r="J477" s="47"/>
      <c r="K477" s="47"/>
      <c r="L477" s="47"/>
      <c r="M477" s="47"/>
      <c r="N477" s="47"/>
      <c r="O477" s="47"/>
      <c r="P477" s="47"/>
    </row>
    <row r="478" spans="1:17" ht="15" customHeight="1" x14ac:dyDescent="0.35">
      <c r="A478" s="21"/>
      <c r="B478" s="3"/>
      <c r="C478" s="122"/>
      <c r="D478" s="122"/>
      <c r="E478" s="122"/>
      <c r="F478" s="122"/>
      <c r="G478" s="122"/>
      <c r="H478" s="23"/>
      <c r="I478" s="47"/>
      <c r="J478" s="47"/>
      <c r="K478" s="47"/>
      <c r="L478" s="47"/>
      <c r="M478" s="47"/>
      <c r="N478" s="47"/>
      <c r="O478" s="47"/>
      <c r="P478" s="47"/>
    </row>
    <row r="479" spans="1:17" ht="15" customHeight="1" x14ac:dyDescent="0.35">
      <c r="A479" s="51"/>
      <c r="B479" s="1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"/>
    </row>
    <row r="480" spans="1:17" ht="15" customHeight="1" x14ac:dyDescent="0.35">
      <c r="A480" s="4"/>
      <c r="B480" s="1"/>
      <c r="C480" s="1"/>
      <c r="D480" s="1"/>
      <c r="E480" s="24"/>
      <c r="F480" s="25"/>
      <c r="G480" s="114" t="s">
        <v>0</v>
      </c>
      <c r="H480" s="114"/>
      <c r="I480" s="114"/>
      <c r="J480" s="114"/>
      <c r="K480" s="114"/>
      <c r="L480" s="114"/>
      <c r="M480" s="114"/>
      <c r="N480" s="115"/>
      <c r="O480" s="1"/>
      <c r="P480" s="1"/>
    </row>
    <row r="481" spans="1:16" ht="15" customHeight="1" x14ac:dyDescent="0.35">
      <c r="A481" s="131"/>
      <c r="B481" s="131"/>
      <c r="C481" s="7" t="s">
        <v>1</v>
      </c>
      <c r="D481" s="26"/>
      <c r="E481" s="26"/>
      <c r="F481" s="8"/>
      <c r="G481" s="48">
        <v>134</v>
      </c>
      <c r="H481" s="48">
        <v>140</v>
      </c>
      <c r="I481" s="48">
        <v>146</v>
      </c>
      <c r="J481" s="48">
        <v>152</v>
      </c>
      <c r="K481" s="48">
        <v>158</v>
      </c>
      <c r="L481" s="48">
        <v>164</v>
      </c>
      <c r="M481" s="48">
        <v>170</v>
      </c>
      <c r="N481" s="48">
        <v>176</v>
      </c>
      <c r="O481" s="48" t="s">
        <v>2</v>
      </c>
      <c r="P481" s="48" t="s">
        <v>3</v>
      </c>
    </row>
    <row r="482" spans="1:16" ht="15" customHeight="1" x14ac:dyDescent="0.35">
      <c r="A482" s="131"/>
      <c r="B482" s="131"/>
      <c r="C482" s="71" t="s">
        <v>84</v>
      </c>
      <c r="D482" s="92"/>
      <c r="E482" s="92"/>
      <c r="F482" s="72"/>
      <c r="G482" s="123"/>
      <c r="H482" s="123"/>
      <c r="I482" s="123"/>
      <c r="J482" s="123"/>
      <c r="K482" s="123"/>
      <c r="L482" s="123"/>
      <c r="M482" s="123"/>
      <c r="N482" s="123"/>
      <c r="O482" s="125">
        <f>SUM(G482:N483)</f>
        <v>0</v>
      </c>
      <c r="P482" s="125">
        <f>SUM(G482*G488+H482*G488+I482*G488+J482*J488+K482*J488+L482*J488+M482*M488+N482*M488)</f>
        <v>0</v>
      </c>
    </row>
    <row r="483" spans="1:16" ht="15" customHeight="1" x14ac:dyDescent="0.35">
      <c r="A483" s="131"/>
      <c r="B483" s="131"/>
      <c r="C483" s="73"/>
      <c r="D483" s="93"/>
      <c r="E483" s="93"/>
      <c r="F483" s="74"/>
      <c r="G483" s="124"/>
      <c r="H483" s="124"/>
      <c r="I483" s="124"/>
      <c r="J483" s="124"/>
      <c r="K483" s="124"/>
      <c r="L483" s="124"/>
      <c r="M483" s="124"/>
      <c r="N483" s="124"/>
      <c r="O483" s="126"/>
      <c r="P483" s="126"/>
    </row>
    <row r="484" spans="1:16" ht="15" customHeight="1" x14ac:dyDescent="0.35">
      <c r="A484" s="131"/>
      <c r="B484" s="131"/>
      <c r="C484" s="75" t="s">
        <v>156</v>
      </c>
      <c r="D484" s="90"/>
      <c r="E484" s="90"/>
      <c r="F484" s="76"/>
      <c r="G484" s="123"/>
      <c r="H484" s="123"/>
      <c r="I484" s="123"/>
      <c r="J484" s="123"/>
      <c r="K484" s="123"/>
      <c r="L484" s="123"/>
      <c r="M484" s="123"/>
      <c r="N484" s="123"/>
      <c r="O484" s="130">
        <f>SUM(G484:N485)</f>
        <v>0</v>
      </c>
      <c r="P484" s="130">
        <f>SUM(G484*G488+H484*G488+I484*G488+J484*J488+K484*J488+L484*J488+M484*M488+N484*M488)</f>
        <v>0</v>
      </c>
    </row>
    <row r="485" spans="1:16" ht="15" customHeight="1" x14ac:dyDescent="0.35">
      <c r="A485" s="131"/>
      <c r="B485" s="131"/>
      <c r="C485" s="77"/>
      <c r="D485" s="91"/>
      <c r="E485" s="91"/>
      <c r="F485" s="78"/>
      <c r="G485" s="124"/>
      <c r="H485" s="124"/>
      <c r="I485" s="124"/>
      <c r="J485" s="124"/>
      <c r="K485" s="124"/>
      <c r="L485" s="124"/>
      <c r="M485" s="124"/>
      <c r="N485" s="124"/>
      <c r="O485" s="130"/>
      <c r="P485" s="130"/>
    </row>
    <row r="486" spans="1:16" ht="15" customHeight="1" x14ac:dyDescent="0.35">
      <c r="A486" s="131"/>
      <c r="B486" s="131"/>
      <c r="C486" s="75" t="s">
        <v>158</v>
      </c>
      <c r="D486" s="90"/>
      <c r="E486" s="90"/>
      <c r="F486" s="76"/>
      <c r="G486" s="123"/>
      <c r="H486" s="123"/>
      <c r="I486" s="123"/>
      <c r="J486" s="123"/>
      <c r="K486" s="123"/>
      <c r="L486" s="123"/>
      <c r="M486" s="123"/>
      <c r="N486" s="123"/>
      <c r="O486" s="130">
        <f>SUM(G486:N487)</f>
        <v>0</v>
      </c>
      <c r="P486" s="130">
        <f>SUM(G486*G488+H486*G488+I486*G488+J486*J488+K486*J488+L486*J488+M486*M488+N486*M488)</f>
        <v>0</v>
      </c>
    </row>
    <row r="487" spans="1:16" ht="15" customHeight="1" x14ac:dyDescent="0.35">
      <c r="A487" s="131"/>
      <c r="B487" s="131"/>
      <c r="C487" s="77"/>
      <c r="D487" s="91"/>
      <c r="E487" s="91"/>
      <c r="F487" s="78"/>
      <c r="G487" s="124"/>
      <c r="H487" s="124"/>
      <c r="I487" s="124"/>
      <c r="J487" s="124"/>
      <c r="K487" s="124"/>
      <c r="L487" s="124"/>
      <c r="M487" s="124"/>
      <c r="N487" s="124"/>
      <c r="O487" s="130"/>
      <c r="P487" s="130"/>
    </row>
    <row r="488" spans="1:16" ht="15" customHeight="1" x14ac:dyDescent="0.35">
      <c r="A488" s="131"/>
      <c r="B488" s="131"/>
      <c r="C488" s="79" t="s">
        <v>7</v>
      </c>
      <c r="D488" s="67"/>
      <c r="E488" s="67"/>
      <c r="F488" s="68"/>
      <c r="G488" s="79" t="str">
        <f>IF(J494=7,"6790",IF(J494=8,"7690","8590"))</f>
        <v>6790</v>
      </c>
      <c r="H488" s="67"/>
      <c r="I488" s="68"/>
      <c r="J488" s="79" t="str">
        <f>IF(J494=7,"6990",IF(J494=8,"7890","8790"))</f>
        <v>6990</v>
      </c>
      <c r="K488" s="67"/>
      <c r="L488" s="68"/>
      <c r="M488" s="121" t="str">
        <f>IF(J494=7,"7390",IF(J494=8,"8290","9190"))</f>
        <v>7390</v>
      </c>
      <c r="N488" s="121"/>
      <c r="O488" s="1"/>
      <c r="P488" s="1"/>
    </row>
    <row r="489" spans="1:16" ht="15" customHeight="1" x14ac:dyDescent="0.35">
      <c r="A489" s="131"/>
      <c r="B489" s="131"/>
      <c r="C489" s="80"/>
      <c r="D489" s="69"/>
      <c r="E489" s="69"/>
      <c r="F489" s="70"/>
      <c r="G489" s="80"/>
      <c r="H489" s="69"/>
      <c r="I489" s="70"/>
      <c r="J489" s="80"/>
      <c r="K489" s="69"/>
      <c r="L489" s="70"/>
      <c r="M489" s="121"/>
      <c r="N489" s="121"/>
      <c r="O489" s="1"/>
      <c r="P489" s="1"/>
    </row>
    <row r="490" spans="1:16" ht="15" customHeight="1" x14ac:dyDescent="0.35">
      <c r="A490" s="131"/>
      <c r="B490" s="131"/>
      <c r="C490" s="79" t="s">
        <v>8</v>
      </c>
      <c r="D490" s="67"/>
      <c r="E490" s="67"/>
      <c r="F490" s="68"/>
      <c r="G490" s="79" t="str">
        <f>IF(J494=7,"12990",IF(J494=8,"13890","14790"))</f>
        <v>12990</v>
      </c>
      <c r="H490" s="67"/>
      <c r="I490" s="68"/>
      <c r="J490" s="79" t="str">
        <f>IF(J494=7,"12990",IF(J494=8,"13890","14790"))</f>
        <v>12990</v>
      </c>
      <c r="K490" s="67"/>
      <c r="L490" s="68"/>
      <c r="M490" s="121" t="str">
        <f>IF(J494=7,"13990",IF(J494=8,"14890","15790"))</f>
        <v>13990</v>
      </c>
      <c r="N490" s="121"/>
      <c r="O490" s="1"/>
      <c r="P490" s="1"/>
    </row>
    <row r="491" spans="1:16" ht="15" customHeight="1" x14ac:dyDescent="0.35">
      <c r="A491" s="131"/>
      <c r="B491" s="131"/>
      <c r="C491" s="80"/>
      <c r="D491" s="69"/>
      <c r="E491" s="69"/>
      <c r="F491" s="70"/>
      <c r="G491" s="80"/>
      <c r="H491" s="69"/>
      <c r="I491" s="70"/>
      <c r="J491" s="80"/>
      <c r="K491" s="69"/>
      <c r="L491" s="70"/>
      <c r="M491" s="121"/>
      <c r="N491" s="121"/>
      <c r="O491" s="1"/>
      <c r="P491" s="1"/>
    </row>
    <row r="492" spans="1:16" ht="15" customHeight="1" x14ac:dyDescent="0.35">
      <c r="A492" s="131"/>
      <c r="B492" s="131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"/>
      <c r="P492" s="1"/>
    </row>
    <row r="493" spans="1:16" ht="15" customHeight="1" x14ac:dyDescent="0.35">
      <c r="A493" s="131"/>
      <c r="B493" s="131"/>
      <c r="C493" s="16"/>
      <c r="D493" s="16"/>
      <c r="E493" s="16"/>
      <c r="F493" s="16"/>
      <c r="G493" s="16"/>
      <c r="H493" s="16"/>
      <c r="I493" s="16"/>
      <c r="J493" s="17">
        <v>7</v>
      </c>
      <c r="K493" s="16"/>
      <c r="L493" s="16"/>
      <c r="M493" s="16"/>
      <c r="N493" s="16"/>
      <c r="O493" s="1"/>
      <c r="P493" s="1"/>
    </row>
    <row r="494" spans="1:16" ht="15" customHeight="1" x14ac:dyDescent="0.35">
      <c r="A494" s="131"/>
      <c r="B494" s="131"/>
      <c r="C494" s="16"/>
      <c r="D494" s="16"/>
      <c r="E494" s="16"/>
      <c r="F494" s="16"/>
      <c r="G494" s="16"/>
      <c r="H494" s="16"/>
      <c r="I494" s="16"/>
      <c r="J494" s="18">
        <v>7</v>
      </c>
      <c r="K494" s="129" t="s">
        <v>112</v>
      </c>
      <c r="L494" s="129"/>
      <c r="M494" s="30" t="s">
        <v>115</v>
      </c>
      <c r="N494" s="129" t="s">
        <v>113</v>
      </c>
      <c r="O494" s="129"/>
      <c r="P494" s="30" t="s">
        <v>114</v>
      </c>
    </row>
    <row r="495" spans="1:16" ht="15" customHeight="1" x14ac:dyDescent="0.35">
      <c r="A495" s="4"/>
      <c r="B495" s="51"/>
      <c r="C495" s="16"/>
      <c r="D495" s="16"/>
      <c r="E495" s="16"/>
      <c r="F495" s="16"/>
      <c r="G495" s="16"/>
      <c r="H495" s="16"/>
      <c r="I495" s="16"/>
      <c r="J495" s="53"/>
      <c r="K495" s="53"/>
      <c r="L495" s="30"/>
      <c r="M495" s="30"/>
      <c r="N495" s="53"/>
      <c r="O495" s="53"/>
      <c r="P495" s="30"/>
    </row>
    <row r="496" spans="1:16" s="15" customFormat="1" ht="15" customHeight="1" x14ac:dyDescent="0.35">
      <c r="A496" s="10"/>
      <c r="B496" s="11"/>
      <c r="C496" s="27"/>
      <c r="D496" s="27"/>
      <c r="E496" s="27"/>
      <c r="F496" s="27"/>
      <c r="G496" s="27"/>
      <c r="H496" s="27"/>
      <c r="I496" s="27"/>
      <c r="J496" s="44"/>
      <c r="K496" s="44"/>
      <c r="L496" s="45"/>
      <c r="M496" s="45"/>
      <c r="N496" s="44"/>
      <c r="O496" s="44"/>
      <c r="P496" s="45"/>
    </row>
    <row r="497" spans="1:16" ht="15" customHeight="1" x14ac:dyDescent="0.35">
      <c r="A497" s="50"/>
      <c r="B497" s="5"/>
      <c r="C497" s="122" t="s">
        <v>45</v>
      </c>
      <c r="D497" s="122"/>
      <c r="E497" s="122"/>
      <c r="F497" s="122"/>
      <c r="G497" s="122"/>
      <c r="H497" s="23"/>
      <c r="I497" s="122" t="s">
        <v>91</v>
      </c>
      <c r="J497" s="122"/>
      <c r="K497" s="122"/>
      <c r="L497" s="122"/>
      <c r="M497" s="122"/>
      <c r="N497" s="122"/>
      <c r="O497" s="122"/>
      <c r="P497" s="122"/>
    </row>
    <row r="498" spans="1:16" ht="15" customHeight="1" x14ac:dyDescent="0.35">
      <c r="A498" s="112" t="s">
        <v>41</v>
      </c>
      <c r="B498" s="5"/>
      <c r="C498" s="122"/>
      <c r="D498" s="122"/>
      <c r="E498" s="122"/>
      <c r="F498" s="122"/>
      <c r="G498" s="122"/>
      <c r="H498" s="23"/>
      <c r="I498" s="122"/>
      <c r="J498" s="122"/>
      <c r="K498" s="122"/>
      <c r="L498" s="122"/>
      <c r="M498" s="122"/>
      <c r="N498" s="122"/>
      <c r="O498" s="122"/>
      <c r="P498" s="122"/>
    </row>
    <row r="499" spans="1:16" ht="15" customHeight="1" x14ac:dyDescent="0.35">
      <c r="A499" s="113"/>
      <c r="B499" s="5"/>
      <c r="C499" s="122"/>
      <c r="D499" s="122"/>
      <c r="E499" s="122"/>
      <c r="F499" s="122"/>
      <c r="G499" s="122"/>
      <c r="H499" s="23"/>
      <c r="I499" s="122"/>
      <c r="J499" s="122"/>
      <c r="K499" s="122"/>
      <c r="L499" s="122"/>
      <c r="M499" s="122"/>
      <c r="N499" s="122"/>
      <c r="O499" s="122"/>
      <c r="P499" s="122"/>
    </row>
    <row r="500" spans="1:16" ht="15" customHeight="1" x14ac:dyDescent="0.35">
      <c r="A500" s="20" t="s">
        <v>42</v>
      </c>
      <c r="B500" s="2"/>
      <c r="C500" s="122"/>
      <c r="D500" s="122"/>
      <c r="E500" s="122"/>
      <c r="F500" s="122"/>
      <c r="G500" s="122"/>
      <c r="H500" s="23"/>
      <c r="I500" s="122"/>
      <c r="J500" s="122"/>
      <c r="K500" s="122"/>
      <c r="L500" s="122"/>
      <c r="M500" s="122"/>
      <c r="N500" s="122"/>
      <c r="O500" s="122"/>
      <c r="P500" s="122"/>
    </row>
    <row r="501" spans="1:16" ht="15" customHeight="1" x14ac:dyDescent="0.35">
      <c r="A501" s="21" t="s">
        <v>43</v>
      </c>
      <c r="B501" s="3"/>
      <c r="C501" s="122"/>
      <c r="D501" s="122"/>
      <c r="E501" s="122"/>
      <c r="F501" s="122"/>
      <c r="G501" s="122"/>
      <c r="H501" s="23"/>
      <c r="I501" s="122"/>
      <c r="J501" s="122"/>
      <c r="K501" s="122"/>
      <c r="L501" s="122"/>
      <c r="M501" s="122"/>
      <c r="N501" s="122"/>
      <c r="O501" s="122"/>
      <c r="P501" s="122"/>
    </row>
    <row r="502" spans="1:16" ht="15" customHeight="1" x14ac:dyDescent="0.35">
      <c r="A502" s="22"/>
      <c r="B502" s="3"/>
      <c r="C502" s="122"/>
      <c r="D502" s="122"/>
      <c r="E502" s="122"/>
      <c r="F502" s="122"/>
      <c r="G502" s="122"/>
      <c r="H502" s="23"/>
      <c r="I502" s="122"/>
      <c r="J502" s="122"/>
      <c r="K502" s="122"/>
      <c r="L502" s="122"/>
      <c r="M502" s="122"/>
      <c r="N502" s="122"/>
      <c r="O502" s="122"/>
      <c r="P502" s="122"/>
    </row>
    <row r="503" spans="1:16" ht="15" customHeight="1" x14ac:dyDescent="0.35">
      <c r="A503" s="21" t="s">
        <v>44</v>
      </c>
      <c r="B503" s="3"/>
      <c r="C503" s="122"/>
      <c r="D503" s="122"/>
      <c r="E503" s="122"/>
      <c r="F503" s="122"/>
      <c r="G503" s="122"/>
      <c r="H503" s="23"/>
      <c r="I503" s="122"/>
      <c r="J503" s="122"/>
      <c r="K503" s="122"/>
      <c r="L503" s="122"/>
      <c r="M503" s="122"/>
      <c r="N503" s="122"/>
      <c r="O503" s="122"/>
      <c r="P503" s="122"/>
    </row>
    <row r="504" spans="1:16" ht="15" customHeight="1" x14ac:dyDescent="0.35">
      <c r="A504" s="21"/>
      <c r="B504" s="3"/>
      <c r="C504" s="122"/>
      <c r="D504" s="122"/>
      <c r="E504" s="122"/>
      <c r="F504" s="122"/>
      <c r="G504" s="122"/>
      <c r="H504" s="23"/>
      <c r="I504" s="47"/>
      <c r="J504" s="47"/>
      <c r="K504" s="47"/>
      <c r="L504" s="47"/>
      <c r="M504" s="47"/>
      <c r="N504" s="47"/>
      <c r="O504" s="47"/>
      <c r="P504" s="47"/>
    </row>
    <row r="505" spans="1:16" s="15" customFormat="1" ht="15" customHeight="1" x14ac:dyDescent="0.35">
      <c r="A505" s="51"/>
      <c r="B505" s="1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"/>
    </row>
    <row r="506" spans="1:16" s="15" customFormat="1" ht="15" customHeight="1" x14ac:dyDescent="0.35">
      <c r="A506" s="4"/>
      <c r="B506" s="1"/>
      <c r="C506" s="1"/>
      <c r="D506" s="1"/>
      <c r="E506" s="106" t="s">
        <v>0</v>
      </c>
      <c r="F506" s="107"/>
      <c r="G506" s="107"/>
      <c r="H506" s="107"/>
      <c r="I506" s="107"/>
      <c r="J506" s="107"/>
      <c r="K506" s="107"/>
      <c r="L506" s="107"/>
      <c r="M506" s="107"/>
      <c r="N506" s="108"/>
      <c r="O506" s="1"/>
      <c r="P506" s="1"/>
    </row>
    <row r="507" spans="1:16" s="15" customFormat="1" ht="15" customHeight="1" x14ac:dyDescent="0.35">
      <c r="A507" s="131"/>
      <c r="B507" s="51"/>
      <c r="C507" s="7" t="s">
        <v>1</v>
      </c>
      <c r="D507" s="8"/>
      <c r="E507" s="48">
        <v>122</v>
      </c>
      <c r="F507" s="48">
        <v>128</v>
      </c>
      <c r="G507" s="48">
        <v>134</v>
      </c>
      <c r="H507" s="48">
        <v>140</v>
      </c>
      <c r="I507" s="48">
        <v>146</v>
      </c>
      <c r="J507" s="48">
        <v>152</v>
      </c>
      <c r="K507" s="48">
        <v>158</v>
      </c>
      <c r="L507" s="48">
        <v>164</v>
      </c>
      <c r="M507" s="48">
        <v>170</v>
      </c>
      <c r="N507" s="48">
        <v>176</v>
      </c>
      <c r="O507" s="48" t="s">
        <v>2</v>
      </c>
      <c r="P507" s="48" t="s">
        <v>3</v>
      </c>
    </row>
    <row r="508" spans="1:16" ht="15" customHeight="1" x14ac:dyDescent="0.35">
      <c r="A508" s="131"/>
      <c r="B508" s="28"/>
      <c r="C508" s="71" t="s">
        <v>34</v>
      </c>
      <c r="D508" s="76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125">
        <f>SUM(E508:N509)</f>
        <v>0</v>
      </c>
      <c r="P508" s="125">
        <f>SUM(E508*E514+F508*E514+G508*G514+H508*G514+I508*G514+J508*J514+K508*J514+L508*J514+M508*M514+N508*M514)</f>
        <v>0</v>
      </c>
    </row>
    <row r="509" spans="1:16" ht="15" customHeight="1" x14ac:dyDescent="0.35">
      <c r="A509" s="131"/>
      <c r="B509" s="28"/>
      <c r="C509" s="139"/>
      <c r="D509" s="140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126"/>
      <c r="P509" s="126"/>
    </row>
    <row r="510" spans="1:16" ht="15" customHeight="1" x14ac:dyDescent="0.35">
      <c r="A510" s="131"/>
      <c r="B510" s="28"/>
      <c r="C510" s="75" t="s">
        <v>5</v>
      </c>
      <c r="D510" s="76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125">
        <f>SUM(E510:N511)</f>
        <v>0</v>
      </c>
      <c r="P510" s="125">
        <f>SUM(E510*E514+F510*E514+G510*G514+H510*G514+I510*G514+J510*J514+K510*J514+L510*J514+M510*M514+N510*M514)</f>
        <v>0</v>
      </c>
    </row>
    <row r="511" spans="1:16" ht="15" customHeight="1" x14ac:dyDescent="0.35">
      <c r="A511" s="131"/>
      <c r="B511" s="28"/>
      <c r="C511" s="139"/>
      <c r="D511" s="140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126"/>
      <c r="P511" s="126"/>
    </row>
    <row r="512" spans="1:16" ht="15" customHeight="1" x14ac:dyDescent="0.35">
      <c r="A512" s="131"/>
      <c r="B512" s="28"/>
      <c r="C512" s="75" t="s">
        <v>16</v>
      </c>
      <c r="D512" s="76"/>
      <c r="E512" s="65"/>
      <c r="F512" s="65"/>
      <c r="G512" s="65"/>
      <c r="H512" s="65"/>
      <c r="I512" s="65"/>
      <c r="J512" s="65"/>
      <c r="K512" s="65"/>
      <c r="L512" s="65"/>
      <c r="M512" s="65"/>
      <c r="N512" s="136"/>
      <c r="O512" s="125">
        <f>SUM(E512:N513)</f>
        <v>0</v>
      </c>
      <c r="P512" s="130">
        <f>SUM(E512*E514+F512*E514+G512*G514+H512*G514+I512*G514+J512*J514+K512*J514+L512*J514+M512*M514+N512*M514)</f>
        <v>0</v>
      </c>
    </row>
    <row r="513" spans="1:16" ht="15" customHeight="1" x14ac:dyDescent="0.35">
      <c r="A513" s="131"/>
      <c r="B513" s="28"/>
      <c r="C513" s="139"/>
      <c r="D513" s="140"/>
      <c r="E513" s="66"/>
      <c r="F513" s="66"/>
      <c r="G513" s="66"/>
      <c r="H513" s="66"/>
      <c r="I513" s="66"/>
      <c r="J513" s="66"/>
      <c r="K513" s="66"/>
      <c r="L513" s="66"/>
      <c r="M513" s="66"/>
      <c r="N513" s="137"/>
      <c r="O513" s="127"/>
      <c r="P513" s="130"/>
    </row>
    <row r="514" spans="1:16" ht="15" customHeight="1" x14ac:dyDescent="0.35">
      <c r="A514" s="131"/>
      <c r="B514" s="51"/>
      <c r="C514" s="79" t="s">
        <v>7</v>
      </c>
      <c r="D514" s="68"/>
      <c r="E514" s="79">
        <v>3490</v>
      </c>
      <c r="F514" s="68"/>
      <c r="G514" s="121">
        <v>3590</v>
      </c>
      <c r="H514" s="121"/>
      <c r="I514" s="121"/>
      <c r="J514" s="79">
        <v>3790</v>
      </c>
      <c r="K514" s="67"/>
      <c r="L514" s="68"/>
      <c r="M514" s="121">
        <v>3990</v>
      </c>
      <c r="N514" s="121"/>
      <c r="O514" s="1"/>
      <c r="P514" s="1"/>
    </row>
    <row r="515" spans="1:16" ht="15" customHeight="1" x14ac:dyDescent="0.35">
      <c r="A515" s="131"/>
      <c r="B515" s="51"/>
      <c r="C515" s="80"/>
      <c r="D515" s="70"/>
      <c r="E515" s="80"/>
      <c r="F515" s="70"/>
      <c r="G515" s="121"/>
      <c r="H515" s="121"/>
      <c r="I515" s="121"/>
      <c r="J515" s="80"/>
      <c r="K515" s="69"/>
      <c r="L515" s="70"/>
      <c r="M515" s="121"/>
      <c r="N515" s="121"/>
      <c r="O515" s="1"/>
      <c r="P515" s="1"/>
    </row>
    <row r="516" spans="1:16" ht="15" customHeight="1" x14ac:dyDescent="0.35">
      <c r="A516" s="131"/>
      <c r="B516" s="51"/>
      <c r="C516" s="79" t="s">
        <v>8</v>
      </c>
      <c r="D516" s="68"/>
      <c r="E516" s="79">
        <v>5990</v>
      </c>
      <c r="F516" s="68"/>
      <c r="G516" s="121">
        <v>6990</v>
      </c>
      <c r="H516" s="121"/>
      <c r="I516" s="121"/>
      <c r="J516" s="79">
        <v>6990</v>
      </c>
      <c r="K516" s="67"/>
      <c r="L516" s="68"/>
      <c r="M516" s="121">
        <v>7990</v>
      </c>
      <c r="N516" s="121"/>
      <c r="O516" s="1"/>
      <c r="P516" s="1"/>
    </row>
    <row r="517" spans="1:16" ht="15" customHeight="1" x14ac:dyDescent="0.35">
      <c r="A517" s="131"/>
      <c r="B517" s="51"/>
      <c r="C517" s="80"/>
      <c r="D517" s="70"/>
      <c r="E517" s="80"/>
      <c r="F517" s="70"/>
      <c r="G517" s="121"/>
      <c r="H517" s="121"/>
      <c r="I517" s="121"/>
      <c r="J517" s="80"/>
      <c r="K517" s="69"/>
      <c r="L517" s="70"/>
      <c r="M517" s="121"/>
      <c r="N517" s="121"/>
      <c r="O517" s="1"/>
      <c r="P517" s="1"/>
    </row>
    <row r="518" spans="1:16" s="15" customFormat="1" ht="15" customHeight="1" x14ac:dyDescent="0.35">
      <c r="A518" s="11"/>
      <c r="B518" s="1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4"/>
      <c r="P518" s="14"/>
    </row>
    <row r="519" spans="1:16" ht="15" customHeight="1" x14ac:dyDescent="0.35">
      <c r="A519" s="50"/>
      <c r="B519" s="5"/>
      <c r="C519" s="138" t="s">
        <v>128</v>
      </c>
      <c r="D519" s="138"/>
      <c r="E519" s="138"/>
      <c r="F519" s="138"/>
      <c r="G519" s="138"/>
      <c r="H519" s="23"/>
      <c r="I519" s="122" t="s">
        <v>129</v>
      </c>
      <c r="J519" s="122"/>
      <c r="K519" s="122"/>
      <c r="L519" s="122"/>
      <c r="M519" s="122"/>
      <c r="N519" s="122"/>
      <c r="O519" s="122"/>
      <c r="P519" s="122"/>
    </row>
    <row r="520" spans="1:16" ht="15" customHeight="1" x14ac:dyDescent="0.35">
      <c r="A520" s="112" t="s">
        <v>130</v>
      </c>
      <c r="B520" s="5"/>
      <c r="C520" s="138"/>
      <c r="D520" s="138"/>
      <c r="E520" s="138"/>
      <c r="F520" s="138"/>
      <c r="G520" s="138"/>
      <c r="H520" s="23"/>
      <c r="I520" s="122"/>
      <c r="J520" s="122"/>
      <c r="K520" s="122"/>
      <c r="L520" s="122"/>
      <c r="M520" s="122"/>
      <c r="N520" s="122"/>
      <c r="O520" s="122"/>
      <c r="P520" s="122"/>
    </row>
    <row r="521" spans="1:16" ht="15" customHeight="1" x14ac:dyDescent="0.35">
      <c r="A521" s="113"/>
      <c r="B521" s="5"/>
      <c r="C521" s="138"/>
      <c r="D521" s="138"/>
      <c r="E521" s="138"/>
      <c r="F521" s="138"/>
      <c r="G521" s="138"/>
      <c r="H521" s="23"/>
      <c r="I521" s="122"/>
      <c r="J521" s="122"/>
      <c r="K521" s="122"/>
      <c r="L521" s="122"/>
      <c r="M521" s="122"/>
      <c r="N521" s="122"/>
      <c r="O521" s="122"/>
      <c r="P521" s="122"/>
    </row>
    <row r="522" spans="1:16" ht="15" customHeight="1" x14ac:dyDescent="0.35">
      <c r="A522" s="20" t="s">
        <v>42</v>
      </c>
      <c r="B522" s="2"/>
      <c r="C522" s="138"/>
      <c r="D522" s="138"/>
      <c r="E522" s="138"/>
      <c r="F522" s="138"/>
      <c r="G522" s="138"/>
      <c r="H522" s="23"/>
      <c r="I522" s="122"/>
      <c r="J522" s="122"/>
      <c r="K522" s="122"/>
      <c r="L522" s="122"/>
      <c r="M522" s="122"/>
      <c r="N522" s="122"/>
      <c r="O522" s="122"/>
      <c r="P522" s="122"/>
    </row>
    <row r="523" spans="1:16" ht="15" customHeight="1" x14ac:dyDescent="0.35">
      <c r="A523" s="21" t="s">
        <v>44</v>
      </c>
      <c r="B523" s="3"/>
      <c r="C523" s="138"/>
      <c r="D523" s="138"/>
      <c r="E523" s="138"/>
      <c r="F523" s="138"/>
      <c r="G523" s="138"/>
      <c r="H523" s="23"/>
      <c r="I523" s="122"/>
      <c r="J523" s="122"/>
      <c r="K523" s="122"/>
      <c r="L523" s="122"/>
      <c r="M523" s="122"/>
      <c r="N523" s="122"/>
      <c r="O523" s="122"/>
      <c r="P523" s="122"/>
    </row>
    <row r="524" spans="1:16" ht="15" customHeight="1" x14ac:dyDescent="0.35">
      <c r="A524" s="21" t="s">
        <v>151</v>
      </c>
      <c r="B524" s="3"/>
      <c r="C524" s="138"/>
      <c r="D524" s="138"/>
      <c r="E524" s="138"/>
      <c r="F524" s="138"/>
      <c r="G524" s="138"/>
      <c r="H524" s="23"/>
      <c r="I524" s="122"/>
      <c r="J524" s="122"/>
      <c r="K524" s="122"/>
      <c r="L524" s="122"/>
      <c r="M524" s="122"/>
      <c r="N524" s="122"/>
      <c r="O524" s="122"/>
      <c r="P524" s="122"/>
    </row>
    <row r="525" spans="1:16" ht="15" customHeight="1" x14ac:dyDescent="0.35">
      <c r="A525" s="21"/>
      <c r="B525" s="3"/>
      <c r="C525" s="138"/>
      <c r="D525" s="138"/>
      <c r="E525" s="138"/>
      <c r="F525" s="138"/>
      <c r="G525" s="138"/>
      <c r="H525" s="23"/>
      <c r="I525" s="122"/>
      <c r="J525" s="122"/>
      <c r="K525" s="122"/>
      <c r="L525" s="122"/>
      <c r="M525" s="122"/>
      <c r="N525" s="122"/>
      <c r="O525" s="122"/>
      <c r="P525" s="122"/>
    </row>
    <row r="526" spans="1:16" ht="15" customHeight="1" x14ac:dyDescent="0.35">
      <c r="A526" s="21"/>
      <c r="B526" s="3"/>
      <c r="C526" s="138"/>
      <c r="D526" s="138"/>
      <c r="E526" s="138"/>
      <c r="F526" s="138"/>
      <c r="G526" s="138"/>
      <c r="H526" s="23"/>
      <c r="I526" s="47"/>
      <c r="J526" s="47"/>
      <c r="K526" s="47"/>
      <c r="L526" s="47"/>
      <c r="M526" s="47"/>
      <c r="N526" s="47"/>
      <c r="O526" s="47"/>
      <c r="P526" s="47"/>
    </row>
    <row r="527" spans="1:16" ht="15" customHeight="1" x14ac:dyDescent="0.35">
      <c r="A527" s="51"/>
      <c r="B527" s="1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47"/>
      <c r="P527" s="47"/>
    </row>
    <row r="528" spans="1:16" ht="15" customHeight="1" x14ac:dyDescent="0.35">
      <c r="A528" s="4"/>
      <c r="B528" s="1"/>
      <c r="C528" s="1"/>
      <c r="D528" s="1"/>
      <c r="E528" s="106" t="s">
        <v>0</v>
      </c>
      <c r="F528" s="107"/>
      <c r="G528" s="107"/>
      <c r="H528" s="107"/>
      <c r="I528" s="107"/>
      <c r="J528" s="107"/>
      <c r="K528" s="107"/>
      <c r="L528" s="107"/>
      <c r="M528" s="107"/>
      <c r="N528" s="108"/>
      <c r="O528" s="1"/>
      <c r="P528" s="1"/>
    </row>
    <row r="529" spans="1:16" ht="15" customHeight="1" x14ac:dyDescent="0.35">
      <c r="A529" s="4"/>
      <c r="B529" s="51"/>
      <c r="C529" s="7" t="s">
        <v>1</v>
      </c>
      <c r="D529" s="8"/>
      <c r="E529" s="48">
        <v>122</v>
      </c>
      <c r="F529" s="48">
        <v>128</v>
      </c>
      <c r="G529" s="48">
        <v>134</v>
      </c>
      <c r="H529" s="48">
        <v>140</v>
      </c>
      <c r="I529" s="48">
        <v>146</v>
      </c>
      <c r="J529" s="48">
        <v>152</v>
      </c>
      <c r="K529" s="48">
        <v>158</v>
      </c>
      <c r="L529" s="48">
        <v>164</v>
      </c>
      <c r="M529" s="48">
        <v>170</v>
      </c>
      <c r="N529" s="48">
        <v>176</v>
      </c>
      <c r="O529" s="48" t="s">
        <v>2</v>
      </c>
      <c r="P529" s="48" t="s">
        <v>3</v>
      </c>
    </row>
    <row r="530" spans="1:16" s="15" customFormat="1" ht="15" customHeight="1" x14ac:dyDescent="0.35">
      <c r="A530" s="131"/>
      <c r="B530" s="132"/>
      <c r="C530" s="71" t="s">
        <v>131</v>
      </c>
      <c r="D530" s="72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125">
        <f>SUM(E530:N531)</f>
        <v>0</v>
      </c>
      <c r="P530" s="125">
        <f>SUM(E530*E536+F530*E536+G530*G536+H530*G536+I530*G536+J530*J536+K530*J536+L530*J536+M530*M536+N530*M536)</f>
        <v>0</v>
      </c>
    </row>
    <row r="531" spans="1:16" ht="15" customHeight="1" x14ac:dyDescent="0.35">
      <c r="A531" s="131"/>
      <c r="B531" s="132"/>
      <c r="C531" s="73"/>
      <c r="D531" s="74"/>
      <c r="E531" s="128"/>
      <c r="F531" s="128"/>
      <c r="G531" s="66"/>
      <c r="H531" s="66"/>
      <c r="I531" s="66"/>
      <c r="J531" s="66"/>
      <c r="K531" s="66"/>
      <c r="L531" s="66"/>
      <c r="M531" s="66"/>
      <c r="N531" s="66"/>
      <c r="O531" s="126"/>
      <c r="P531" s="126"/>
    </row>
    <row r="532" spans="1:16" ht="15" customHeight="1" x14ac:dyDescent="0.35">
      <c r="A532" s="131"/>
      <c r="B532" s="132"/>
      <c r="C532" s="75" t="s">
        <v>102</v>
      </c>
      <c r="D532" s="76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125">
        <f>SUM(E532:N533)</f>
        <v>0</v>
      </c>
      <c r="P532" s="125">
        <f>SUM(E532*E536+F532*E536+G532*G536+H532*G536+I532*G536+J532*J536+K532*J536+L532*J536+M532*M536+N532*M536)</f>
        <v>0</v>
      </c>
    </row>
    <row r="533" spans="1:16" s="15" customFormat="1" ht="15" customHeight="1" x14ac:dyDescent="0.35">
      <c r="A533" s="131"/>
      <c r="B533" s="132"/>
      <c r="C533" s="77"/>
      <c r="D533" s="78"/>
      <c r="E533" s="128"/>
      <c r="F533" s="128"/>
      <c r="G533" s="66"/>
      <c r="H533" s="66"/>
      <c r="I533" s="66"/>
      <c r="J533" s="66"/>
      <c r="K533" s="66"/>
      <c r="L533" s="66"/>
      <c r="M533" s="66"/>
      <c r="N533" s="66"/>
      <c r="O533" s="126"/>
      <c r="P533" s="126"/>
    </row>
    <row r="534" spans="1:16" ht="15" customHeight="1" x14ac:dyDescent="0.35">
      <c r="A534" s="131"/>
      <c r="B534" s="132"/>
      <c r="C534" s="75" t="s">
        <v>125</v>
      </c>
      <c r="D534" s="76"/>
      <c r="E534" s="65"/>
      <c r="F534" s="65"/>
      <c r="G534" s="65"/>
      <c r="H534" s="65"/>
      <c r="I534" s="65"/>
      <c r="J534" s="65"/>
      <c r="K534" s="65"/>
      <c r="L534" s="65"/>
      <c r="M534" s="65"/>
      <c r="N534" s="136"/>
      <c r="O534" s="125">
        <f>SUM(E534:N535)</f>
        <v>0</v>
      </c>
      <c r="P534" s="130">
        <f>SUM(E534*E536+F534*E536+G534*G536+H534*G536+I534*G536+J534*J536+K534*J536+L534*J536+M534*M536+N534*M536)</f>
        <v>0</v>
      </c>
    </row>
    <row r="535" spans="1:16" ht="15" customHeight="1" x14ac:dyDescent="0.35">
      <c r="A535" s="131"/>
      <c r="B535" s="132"/>
      <c r="C535" s="77"/>
      <c r="D535" s="78"/>
      <c r="E535" s="128"/>
      <c r="F535" s="128"/>
      <c r="G535" s="66"/>
      <c r="H535" s="66"/>
      <c r="I535" s="66"/>
      <c r="J535" s="66"/>
      <c r="K535" s="66"/>
      <c r="L535" s="66"/>
      <c r="M535" s="66"/>
      <c r="N535" s="137"/>
      <c r="O535" s="127"/>
      <c r="P535" s="130"/>
    </row>
    <row r="536" spans="1:16" ht="15" customHeight="1" x14ac:dyDescent="0.35">
      <c r="A536" s="4"/>
      <c r="B536" s="51"/>
      <c r="C536" s="79" t="s">
        <v>7</v>
      </c>
      <c r="D536" s="68"/>
      <c r="E536" s="79">
        <v>3690</v>
      </c>
      <c r="F536" s="68"/>
      <c r="G536" s="121">
        <v>3790</v>
      </c>
      <c r="H536" s="121"/>
      <c r="I536" s="121"/>
      <c r="J536" s="79">
        <v>3990</v>
      </c>
      <c r="K536" s="67"/>
      <c r="L536" s="68"/>
      <c r="M536" s="121">
        <v>4290</v>
      </c>
      <c r="N536" s="121"/>
      <c r="O536" s="1"/>
      <c r="P536" s="1"/>
    </row>
    <row r="537" spans="1:16" ht="15" customHeight="1" x14ac:dyDescent="0.35">
      <c r="A537" s="4"/>
      <c r="B537" s="51"/>
      <c r="C537" s="80"/>
      <c r="D537" s="70"/>
      <c r="E537" s="80"/>
      <c r="F537" s="70"/>
      <c r="G537" s="121"/>
      <c r="H537" s="121"/>
      <c r="I537" s="121"/>
      <c r="J537" s="80"/>
      <c r="K537" s="69"/>
      <c r="L537" s="70"/>
      <c r="M537" s="121"/>
      <c r="N537" s="121"/>
      <c r="O537" s="1"/>
      <c r="P537" s="1"/>
    </row>
    <row r="538" spans="1:16" ht="15" customHeight="1" x14ac:dyDescent="0.35">
      <c r="A538" s="4"/>
      <c r="B538" s="51"/>
      <c r="C538" s="79" t="s">
        <v>8</v>
      </c>
      <c r="D538" s="68"/>
      <c r="E538" s="79">
        <v>5990</v>
      </c>
      <c r="F538" s="68"/>
      <c r="G538" s="121">
        <v>6990</v>
      </c>
      <c r="H538" s="121"/>
      <c r="I538" s="121"/>
      <c r="J538" s="79">
        <v>6990</v>
      </c>
      <c r="K538" s="67"/>
      <c r="L538" s="68"/>
      <c r="M538" s="121">
        <v>7990</v>
      </c>
      <c r="N538" s="121"/>
      <c r="O538" s="1"/>
      <c r="P538" s="1"/>
    </row>
    <row r="539" spans="1:16" ht="15" customHeight="1" x14ac:dyDescent="0.35">
      <c r="A539" s="4"/>
      <c r="B539" s="51"/>
      <c r="C539" s="80"/>
      <c r="D539" s="70"/>
      <c r="E539" s="80"/>
      <c r="F539" s="70"/>
      <c r="G539" s="121"/>
      <c r="H539" s="121"/>
      <c r="I539" s="121"/>
      <c r="J539" s="80"/>
      <c r="K539" s="69"/>
      <c r="L539" s="70"/>
      <c r="M539" s="121"/>
      <c r="N539" s="121"/>
      <c r="O539" s="1"/>
      <c r="P539" s="1"/>
    </row>
    <row r="540" spans="1:16" ht="15" customHeight="1" x14ac:dyDescent="0.35">
      <c r="A540" s="4"/>
      <c r="B540" s="51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"/>
      <c r="P540" s="1"/>
    </row>
    <row r="541" spans="1:16" ht="1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" customHeight="1" x14ac:dyDescent="0.35">
      <c r="A542" s="10"/>
      <c r="B542" s="11"/>
      <c r="P542" s="14"/>
    </row>
    <row r="543" spans="1:16" ht="15" customHeight="1" x14ac:dyDescent="0.35">
      <c r="A543" s="50"/>
      <c r="B543" s="5"/>
      <c r="C543" s="134" t="s">
        <v>71</v>
      </c>
      <c r="D543" s="134"/>
      <c r="E543" s="134"/>
      <c r="F543" s="134"/>
      <c r="G543" s="134"/>
      <c r="H543" s="23"/>
      <c r="I543" s="135" t="s">
        <v>153</v>
      </c>
      <c r="J543" s="135"/>
      <c r="K543" s="135"/>
      <c r="L543" s="135"/>
      <c r="M543" s="135"/>
      <c r="N543" s="135"/>
      <c r="O543" s="135"/>
      <c r="P543" s="135"/>
    </row>
    <row r="544" spans="1:16" ht="15" customHeight="1" x14ac:dyDescent="0.35">
      <c r="A544" s="112" t="s">
        <v>69</v>
      </c>
      <c r="B544" s="5"/>
      <c r="C544" s="134"/>
      <c r="D544" s="134"/>
      <c r="E544" s="134"/>
      <c r="F544" s="134"/>
      <c r="G544" s="134"/>
      <c r="H544" s="23"/>
      <c r="I544" s="135"/>
      <c r="J544" s="135"/>
      <c r="K544" s="135"/>
      <c r="L544" s="135"/>
      <c r="M544" s="135"/>
      <c r="N544" s="135"/>
      <c r="O544" s="135"/>
      <c r="P544" s="135"/>
    </row>
    <row r="545" spans="1:16" ht="15" customHeight="1" x14ac:dyDescent="0.35">
      <c r="A545" s="112"/>
      <c r="B545" s="5"/>
      <c r="C545" s="134"/>
      <c r="D545" s="134"/>
      <c r="E545" s="134"/>
      <c r="F545" s="134"/>
      <c r="G545" s="134"/>
      <c r="H545" s="23"/>
      <c r="I545" s="135"/>
      <c r="J545" s="135"/>
      <c r="K545" s="135"/>
      <c r="L545" s="135"/>
      <c r="M545" s="135"/>
      <c r="N545" s="135"/>
      <c r="O545" s="135"/>
      <c r="P545" s="135"/>
    </row>
    <row r="546" spans="1:16" ht="15" customHeight="1" x14ac:dyDescent="0.35">
      <c r="A546" s="20" t="s">
        <v>11</v>
      </c>
      <c r="B546" s="2"/>
      <c r="C546" s="134"/>
      <c r="D546" s="134"/>
      <c r="E546" s="134"/>
      <c r="F546" s="134"/>
      <c r="G546" s="134"/>
      <c r="H546" s="23"/>
      <c r="I546" s="135"/>
      <c r="J546" s="135"/>
      <c r="K546" s="135"/>
      <c r="L546" s="135"/>
      <c r="M546" s="135"/>
      <c r="N546" s="135"/>
      <c r="O546" s="135"/>
      <c r="P546" s="135"/>
    </row>
    <row r="547" spans="1:16" ht="15" customHeight="1" x14ac:dyDescent="0.35">
      <c r="A547" s="21" t="s">
        <v>70</v>
      </c>
      <c r="B547" s="3"/>
      <c r="C547" s="134"/>
      <c r="D547" s="134"/>
      <c r="E547" s="134"/>
      <c r="F547" s="134"/>
      <c r="G547" s="134"/>
      <c r="H547" s="23"/>
      <c r="I547" s="135"/>
      <c r="J547" s="135"/>
      <c r="K547" s="135"/>
      <c r="L547" s="135"/>
      <c r="M547" s="135"/>
      <c r="N547" s="135"/>
      <c r="O547" s="135"/>
      <c r="P547" s="135"/>
    </row>
    <row r="548" spans="1:16" ht="15" customHeight="1" x14ac:dyDescent="0.35">
      <c r="A548" s="22"/>
      <c r="B548" s="3"/>
      <c r="C548" s="134"/>
      <c r="D548" s="134"/>
      <c r="E548" s="134"/>
      <c r="F548" s="134"/>
      <c r="G548" s="134"/>
      <c r="H548" s="23"/>
      <c r="I548" s="135"/>
      <c r="J548" s="135"/>
      <c r="K548" s="135"/>
      <c r="L548" s="135"/>
      <c r="M548" s="135"/>
      <c r="N548" s="135"/>
      <c r="O548" s="135"/>
      <c r="P548" s="135"/>
    </row>
    <row r="549" spans="1:16" ht="15" customHeight="1" x14ac:dyDescent="0.35">
      <c r="A549" s="21" t="s">
        <v>10</v>
      </c>
      <c r="B549" s="3"/>
      <c r="C549" s="134"/>
      <c r="D549" s="134"/>
      <c r="E549" s="134"/>
      <c r="F549" s="134"/>
      <c r="G549" s="134"/>
      <c r="H549" s="23"/>
      <c r="I549" s="135"/>
      <c r="J549" s="135"/>
      <c r="K549" s="135"/>
      <c r="L549" s="135"/>
      <c r="M549" s="135"/>
      <c r="N549" s="135"/>
      <c r="O549" s="135"/>
      <c r="P549" s="135"/>
    </row>
    <row r="550" spans="1:16" ht="15" customHeight="1" x14ac:dyDescent="0.35">
      <c r="A550" s="21"/>
      <c r="B550" s="3"/>
      <c r="C550" s="134"/>
      <c r="D550" s="134"/>
      <c r="E550" s="134"/>
      <c r="F550" s="134"/>
      <c r="G550" s="134"/>
      <c r="H550" s="23"/>
      <c r="I550" s="47"/>
      <c r="J550" s="47"/>
      <c r="K550" s="47"/>
      <c r="L550" s="47"/>
      <c r="M550" s="47"/>
      <c r="N550" s="47"/>
      <c r="O550" s="47"/>
      <c r="P550" s="47"/>
    </row>
    <row r="551" spans="1:16" ht="15" customHeight="1" x14ac:dyDescent="0.35">
      <c r="A551" s="51"/>
      <c r="B551" s="1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"/>
    </row>
    <row r="552" spans="1:16" ht="15" customHeight="1" x14ac:dyDescent="0.35">
      <c r="A552" s="4"/>
      <c r="B552" s="1"/>
      <c r="C552" s="1"/>
      <c r="D552" s="1"/>
      <c r="E552" s="24"/>
      <c r="F552" s="24"/>
      <c r="G552" s="25"/>
      <c r="H552" s="133" t="s">
        <v>0</v>
      </c>
      <c r="I552" s="114"/>
      <c r="J552" s="114"/>
      <c r="K552" s="114"/>
      <c r="L552" s="114"/>
      <c r="M552" s="114"/>
      <c r="N552" s="115"/>
      <c r="O552" s="1"/>
      <c r="P552" s="1"/>
    </row>
    <row r="553" spans="1:16" ht="15" customHeight="1" x14ac:dyDescent="0.35">
      <c r="A553" s="131"/>
      <c r="B553" s="51"/>
      <c r="C553" s="7" t="s">
        <v>1</v>
      </c>
      <c r="D553" s="117"/>
      <c r="E553" s="117"/>
      <c r="F553" s="117"/>
      <c r="G553" s="118"/>
      <c r="H553" s="48">
        <v>140</v>
      </c>
      <c r="I553" s="48">
        <v>146</v>
      </c>
      <c r="J553" s="48">
        <v>152</v>
      </c>
      <c r="K553" s="48">
        <v>158</v>
      </c>
      <c r="L553" s="48">
        <v>164</v>
      </c>
      <c r="M553" s="48">
        <v>170</v>
      </c>
      <c r="N553" s="48">
        <v>176</v>
      </c>
      <c r="O553" s="48" t="s">
        <v>2</v>
      </c>
      <c r="P553" s="48" t="s">
        <v>3</v>
      </c>
    </row>
    <row r="554" spans="1:16" ht="12" customHeight="1" x14ac:dyDescent="0.35">
      <c r="A554" s="131"/>
      <c r="B554" s="28"/>
      <c r="C554" s="71" t="s">
        <v>72</v>
      </c>
      <c r="D554" s="92"/>
      <c r="E554" s="92"/>
      <c r="F554" s="92"/>
      <c r="G554" s="72"/>
      <c r="H554" s="65"/>
      <c r="I554" s="65"/>
      <c r="J554" s="65"/>
      <c r="K554" s="65"/>
      <c r="L554" s="65"/>
      <c r="M554" s="65"/>
      <c r="N554" s="65"/>
      <c r="O554" s="125">
        <f>SUM(H554:N555)</f>
        <v>0</v>
      </c>
      <c r="P554" s="125">
        <f>SUM(H554*H560+I554*H560*J560+J554*J560+K554*J560+L554*J560+M554*M560+N554*M560)</f>
        <v>0</v>
      </c>
    </row>
    <row r="555" spans="1:16" ht="19" customHeight="1" x14ac:dyDescent="0.35">
      <c r="A555" s="131"/>
      <c r="B555" s="28"/>
      <c r="C555" s="73"/>
      <c r="D555" s="93"/>
      <c r="E555" s="93"/>
      <c r="F555" s="93"/>
      <c r="G555" s="74"/>
      <c r="H555" s="128"/>
      <c r="I555" s="128"/>
      <c r="J555" s="128"/>
      <c r="K555" s="128"/>
      <c r="L555" s="128"/>
      <c r="M555" s="128"/>
      <c r="N555" s="128"/>
      <c r="O555" s="127"/>
      <c r="P555" s="126"/>
    </row>
    <row r="556" spans="1:16" ht="15" customHeight="1" x14ac:dyDescent="0.35">
      <c r="A556" s="131"/>
      <c r="B556" s="28"/>
      <c r="C556" s="75" t="s">
        <v>73</v>
      </c>
      <c r="D556" s="90"/>
      <c r="E556" s="90"/>
      <c r="F556" s="90"/>
      <c r="G556" s="76"/>
      <c r="H556" s="65">
        <v>1</v>
      </c>
      <c r="I556" s="65"/>
      <c r="J556" s="65"/>
      <c r="K556" s="65"/>
      <c r="L556" s="65"/>
      <c r="M556" s="65"/>
      <c r="N556" s="65"/>
      <c r="O556" s="125">
        <f>SUM(H556:N557)</f>
        <v>1</v>
      </c>
      <c r="P556" s="125">
        <f>SUM(H556*H560+I556*H560*J560+J556*J560+K556*J560+L556*J560+M556*M560+N556*M560)</f>
        <v>7790</v>
      </c>
    </row>
    <row r="557" spans="1:16" ht="15" customHeight="1" x14ac:dyDescent="0.35">
      <c r="A557" s="131"/>
      <c r="B557" s="28"/>
      <c r="C557" s="77"/>
      <c r="D557" s="91"/>
      <c r="E557" s="91"/>
      <c r="F557" s="91"/>
      <c r="G557" s="78"/>
      <c r="H557" s="128"/>
      <c r="I557" s="128"/>
      <c r="J557" s="128"/>
      <c r="K557" s="128"/>
      <c r="L557" s="128"/>
      <c r="M557" s="128"/>
      <c r="N557" s="128"/>
      <c r="O557" s="127"/>
      <c r="P557" s="126"/>
    </row>
    <row r="558" spans="1:16" ht="15" customHeight="1" x14ac:dyDescent="0.35">
      <c r="A558" s="131"/>
      <c r="B558" s="28"/>
      <c r="C558" s="75" t="s">
        <v>74</v>
      </c>
      <c r="D558" s="90"/>
      <c r="E558" s="90"/>
      <c r="F558" s="90"/>
      <c r="G558" s="76"/>
      <c r="H558" s="65"/>
      <c r="I558" s="65"/>
      <c r="J558" s="65"/>
      <c r="K558" s="65"/>
      <c r="L558" s="65"/>
      <c r="M558" s="65"/>
      <c r="N558" s="65"/>
      <c r="O558" s="125">
        <f>SUM(H558:N559)</f>
        <v>0</v>
      </c>
      <c r="P558" s="125">
        <f>SUM(H558*H560+I558*H560*J560+J558*J560+K558*J560+L558*J560+M558*M560+N558*M560)</f>
        <v>0</v>
      </c>
    </row>
    <row r="559" spans="1:16" ht="15" customHeight="1" x14ac:dyDescent="0.35">
      <c r="A559" s="131"/>
      <c r="B559" s="28"/>
      <c r="C559" s="77"/>
      <c r="D559" s="91"/>
      <c r="E559" s="91"/>
      <c r="F559" s="91"/>
      <c r="G559" s="78"/>
      <c r="H559" s="128"/>
      <c r="I559" s="128"/>
      <c r="J559" s="128"/>
      <c r="K559" s="128"/>
      <c r="L559" s="128"/>
      <c r="M559" s="128"/>
      <c r="N559" s="128"/>
      <c r="O559" s="127"/>
      <c r="P559" s="126"/>
    </row>
    <row r="560" spans="1:16" ht="15" customHeight="1" x14ac:dyDescent="0.35">
      <c r="A560" s="131"/>
      <c r="B560" s="51"/>
      <c r="C560" s="79" t="s">
        <v>7</v>
      </c>
      <c r="D560" s="67"/>
      <c r="E560" s="67"/>
      <c r="F560" s="67"/>
      <c r="G560" s="68"/>
      <c r="H560" s="79">
        <v>7790</v>
      </c>
      <c r="I560" s="68"/>
      <c r="J560" s="79">
        <v>8090</v>
      </c>
      <c r="K560" s="67"/>
      <c r="L560" s="68"/>
      <c r="M560" s="79">
        <v>8490</v>
      </c>
      <c r="N560" s="68"/>
      <c r="O560" s="1"/>
      <c r="P560" s="1"/>
    </row>
    <row r="561" spans="1:16" ht="15" customHeight="1" x14ac:dyDescent="0.35">
      <c r="A561" s="131"/>
      <c r="B561" s="51"/>
      <c r="C561" s="80"/>
      <c r="D561" s="69"/>
      <c r="E561" s="69"/>
      <c r="F561" s="69"/>
      <c r="G561" s="70"/>
      <c r="H561" s="80"/>
      <c r="I561" s="70"/>
      <c r="J561" s="80"/>
      <c r="K561" s="69"/>
      <c r="L561" s="70"/>
      <c r="M561" s="80"/>
      <c r="N561" s="70"/>
      <c r="O561" s="1"/>
      <c r="P561" s="1"/>
    </row>
    <row r="562" spans="1:16" ht="15" customHeight="1" x14ac:dyDescent="0.35">
      <c r="A562" s="131"/>
      <c r="B562" s="51"/>
      <c r="C562" s="79" t="s">
        <v>8</v>
      </c>
      <c r="D562" s="67"/>
      <c r="E562" s="67"/>
      <c r="F562" s="67"/>
      <c r="G562" s="68"/>
      <c r="H562" s="79">
        <v>15990</v>
      </c>
      <c r="I562" s="68"/>
      <c r="J562" s="79">
        <v>15990</v>
      </c>
      <c r="K562" s="67"/>
      <c r="L562" s="68"/>
      <c r="M562" s="79">
        <v>16990</v>
      </c>
      <c r="N562" s="68"/>
      <c r="O562" s="1"/>
      <c r="P562" s="1"/>
    </row>
    <row r="563" spans="1:16" ht="15" customHeight="1" x14ac:dyDescent="0.35">
      <c r="A563" s="131"/>
      <c r="B563" s="51"/>
      <c r="C563" s="80"/>
      <c r="D563" s="69"/>
      <c r="E563" s="69"/>
      <c r="F563" s="69"/>
      <c r="G563" s="70"/>
      <c r="H563" s="80"/>
      <c r="I563" s="70"/>
      <c r="J563" s="80"/>
      <c r="K563" s="69"/>
      <c r="L563" s="70"/>
      <c r="M563" s="80"/>
      <c r="N563" s="70"/>
      <c r="O563" s="1"/>
      <c r="P563" s="1"/>
    </row>
    <row r="564" spans="1:16" ht="15" customHeight="1" x14ac:dyDescent="0.35">
      <c r="A564" s="4"/>
      <c r="B564" s="51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"/>
      <c r="P564" s="1"/>
    </row>
    <row r="565" spans="1:16" ht="1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7">
        <v>2</v>
      </c>
      <c r="K565" s="1"/>
      <c r="L565" s="1"/>
      <c r="M565" s="1"/>
      <c r="N565" s="1"/>
      <c r="O565" s="1"/>
      <c r="P565" s="1"/>
    </row>
    <row r="566" spans="1:16" ht="1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1:16" ht="15" customHeight="1" x14ac:dyDescent="0.35">
      <c r="A567" s="50"/>
      <c r="B567" s="5"/>
      <c r="C567" s="122" t="s">
        <v>119</v>
      </c>
      <c r="D567" s="122"/>
      <c r="E567" s="122"/>
      <c r="F567" s="122"/>
      <c r="G567" s="122"/>
      <c r="H567" s="23"/>
      <c r="I567" s="134" t="s">
        <v>165</v>
      </c>
      <c r="J567" s="134"/>
      <c r="K567" s="134"/>
      <c r="L567" s="134"/>
      <c r="M567" s="134"/>
      <c r="N567" s="134"/>
      <c r="O567" s="134"/>
      <c r="P567" s="134"/>
    </row>
    <row r="568" spans="1:16" ht="15" customHeight="1" x14ac:dyDescent="0.35">
      <c r="A568" s="112" t="s">
        <v>120</v>
      </c>
      <c r="B568" s="5"/>
      <c r="C568" s="122"/>
      <c r="D568" s="122"/>
      <c r="E568" s="122"/>
      <c r="F568" s="122"/>
      <c r="G568" s="122"/>
      <c r="H568" s="23"/>
      <c r="I568" s="134"/>
      <c r="J568" s="134"/>
      <c r="K568" s="134"/>
      <c r="L568" s="134"/>
      <c r="M568" s="134"/>
      <c r="N568" s="134"/>
      <c r="O568" s="134"/>
      <c r="P568" s="134"/>
    </row>
    <row r="569" spans="1:16" ht="15" customHeight="1" x14ac:dyDescent="0.35">
      <c r="A569" s="113"/>
      <c r="B569" s="5"/>
      <c r="C569" s="122"/>
      <c r="D569" s="122"/>
      <c r="E569" s="122"/>
      <c r="F569" s="122"/>
      <c r="G569" s="122"/>
      <c r="H569" s="23"/>
      <c r="I569" s="134"/>
      <c r="J569" s="134"/>
      <c r="K569" s="134"/>
      <c r="L569" s="134"/>
      <c r="M569" s="134"/>
      <c r="N569" s="134"/>
      <c r="O569" s="134"/>
      <c r="P569" s="134"/>
    </row>
    <row r="570" spans="1:16" ht="15" customHeight="1" x14ac:dyDescent="0.35">
      <c r="A570" s="20" t="s">
        <v>121</v>
      </c>
      <c r="B570" s="2"/>
      <c r="C570" s="122"/>
      <c r="D570" s="122"/>
      <c r="E570" s="122"/>
      <c r="F570" s="122"/>
      <c r="G570" s="122"/>
      <c r="H570" s="23"/>
      <c r="I570" s="134"/>
      <c r="J570" s="134"/>
      <c r="K570" s="134"/>
      <c r="L570" s="134"/>
      <c r="M570" s="134"/>
      <c r="N570" s="134"/>
      <c r="O570" s="134"/>
      <c r="P570" s="134"/>
    </row>
    <row r="571" spans="1:16" ht="15" customHeight="1" x14ac:dyDescent="0.35">
      <c r="A571" s="41" t="s">
        <v>146</v>
      </c>
      <c r="B571" s="3"/>
      <c r="C571" s="122"/>
      <c r="D571" s="122"/>
      <c r="E571" s="122"/>
      <c r="F571" s="122"/>
      <c r="G571" s="122"/>
      <c r="H571" s="23"/>
      <c r="I571" s="134"/>
      <c r="J571" s="134"/>
      <c r="K571" s="134"/>
      <c r="L571" s="134"/>
      <c r="M571" s="134"/>
      <c r="N571" s="134"/>
      <c r="O571" s="134"/>
      <c r="P571" s="134"/>
    </row>
    <row r="572" spans="1:16" ht="15" customHeight="1" x14ac:dyDescent="0.35">
      <c r="A572" s="21" t="s">
        <v>148</v>
      </c>
      <c r="B572" s="3"/>
      <c r="C572" s="122"/>
      <c r="D572" s="122"/>
      <c r="E572" s="122"/>
      <c r="F572" s="122"/>
      <c r="G572" s="122"/>
      <c r="H572" s="23"/>
      <c r="I572" s="134"/>
      <c r="J572" s="134"/>
      <c r="K572" s="134"/>
      <c r="L572" s="134"/>
      <c r="M572" s="134"/>
      <c r="N572" s="134"/>
      <c r="O572" s="134"/>
      <c r="P572" s="134"/>
    </row>
    <row r="573" spans="1:16" ht="15" customHeight="1" x14ac:dyDescent="0.35">
      <c r="A573" s="22"/>
      <c r="B573" s="3"/>
      <c r="C573" s="122"/>
      <c r="D573" s="122"/>
      <c r="E573" s="122"/>
      <c r="F573" s="122"/>
      <c r="G573" s="122"/>
      <c r="H573" s="23"/>
      <c r="I573" s="134"/>
      <c r="J573" s="134"/>
      <c r="K573" s="134"/>
      <c r="L573" s="134"/>
      <c r="M573" s="134"/>
      <c r="N573" s="134"/>
      <c r="O573" s="134"/>
      <c r="P573" s="134"/>
    </row>
    <row r="574" spans="1:16" ht="15" customHeight="1" x14ac:dyDescent="0.35">
      <c r="A574" s="22"/>
      <c r="B574" s="3"/>
      <c r="C574" s="122"/>
      <c r="D574" s="122"/>
      <c r="E574" s="122"/>
      <c r="F574" s="122"/>
      <c r="G574" s="122"/>
      <c r="H574" s="23"/>
      <c r="I574" s="134"/>
      <c r="J574" s="134"/>
      <c r="K574" s="134"/>
      <c r="L574" s="134"/>
      <c r="M574" s="134"/>
      <c r="N574" s="134"/>
      <c r="O574" s="134"/>
      <c r="P574" s="134"/>
    </row>
    <row r="575" spans="1:16" ht="15" customHeight="1" x14ac:dyDescent="0.35">
      <c r="A575" s="4"/>
      <c r="B575" s="1"/>
      <c r="C575" s="1"/>
      <c r="D575" s="1"/>
      <c r="E575" s="24"/>
      <c r="F575" s="25"/>
      <c r="G575" s="114" t="s">
        <v>0</v>
      </c>
      <c r="H575" s="114"/>
      <c r="I575" s="114"/>
      <c r="J575" s="114"/>
      <c r="K575" s="114"/>
      <c r="L575" s="114"/>
      <c r="M575" s="114"/>
      <c r="N575" s="115"/>
      <c r="O575" s="1"/>
      <c r="P575" s="1"/>
    </row>
    <row r="576" spans="1:16" ht="15" customHeight="1" x14ac:dyDescent="0.35">
      <c r="A576" s="4"/>
      <c r="B576" s="51"/>
      <c r="C576" s="116" t="s">
        <v>1</v>
      </c>
      <c r="D576" s="117"/>
      <c r="E576" s="117"/>
      <c r="F576" s="118"/>
      <c r="G576" s="48">
        <v>140</v>
      </c>
      <c r="H576" s="48">
        <v>146</v>
      </c>
      <c r="I576" s="48">
        <v>152</v>
      </c>
      <c r="J576" s="48">
        <v>158</v>
      </c>
      <c r="K576" s="48">
        <v>164</v>
      </c>
      <c r="L576" s="48">
        <v>170</v>
      </c>
      <c r="M576" s="48">
        <v>176</v>
      </c>
      <c r="N576" s="48" t="s">
        <v>2</v>
      </c>
      <c r="O576" s="48" t="s">
        <v>3</v>
      </c>
      <c r="P576" s="1"/>
    </row>
    <row r="577" spans="1:16" ht="15" customHeight="1" x14ac:dyDescent="0.35">
      <c r="A577" s="119" t="s">
        <v>127</v>
      </c>
      <c r="B577" s="120"/>
      <c r="C577" s="71" t="s">
        <v>123</v>
      </c>
      <c r="D577" s="92"/>
      <c r="E577" s="92"/>
      <c r="F577" s="72"/>
      <c r="G577" s="65"/>
      <c r="H577" s="65"/>
      <c r="I577" s="65"/>
      <c r="J577" s="65"/>
      <c r="K577" s="65"/>
      <c r="L577" s="65"/>
      <c r="M577" s="65"/>
      <c r="N577" s="125">
        <f>SUM(G577:M578)</f>
        <v>0</v>
      </c>
      <c r="O577" s="125">
        <f>SUM(G577*G583+H577*G583*I583+I577*I583+J577*I583+K577*I583+L577*L583+M577*L583)</f>
        <v>0</v>
      </c>
      <c r="P577" s="1"/>
    </row>
    <row r="578" spans="1:16" s="15" customFormat="1" ht="15" customHeight="1" x14ac:dyDescent="0.35">
      <c r="A578" s="119"/>
      <c r="B578" s="120"/>
      <c r="C578" s="73"/>
      <c r="D578" s="93"/>
      <c r="E578" s="93"/>
      <c r="F578" s="74"/>
      <c r="G578" s="128"/>
      <c r="H578" s="128"/>
      <c r="I578" s="128"/>
      <c r="J578" s="128"/>
      <c r="K578" s="128"/>
      <c r="L578" s="128"/>
      <c r="M578" s="128"/>
      <c r="N578" s="126"/>
      <c r="O578" s="126"/>
      <c r="P578" s="1"/>
    </row>
    <row r="579" spans="1:16" s="15" customFormat="1" ht="15" customHeight="1" x14ac:dyDescent="0.35">
      <c r="A579" s="119"/>
      <c r="B579" s="120"/>
      <c r="C579" s="71" t="s">
        <v>124</v>
      </c>
      <c r="D579" s="92"/>
      <c r="E579" s="92"/>
      <c r="F579" s="72"/>
      <c r="G579" s="65"/>
      <c r="H579" s="65"/>
      <c r="I579" s="65"/>
      <c r="J579" s="65"/>
      <c r="K579" s="65"/>
      <c r="L579" s="65"/>
      <c r="M579" s="65"/>
      <c r="N579" s="125">
        <f>SUM(G579:M580)</f>
        <v>0</v>
      </c>
      <c r="O579" s="125">
        <f>SUM(G579*G583+H579*G583*I583+I579*I583+J579*I583+K579*I583+L579*L583+M579*L583)</f>
        <v>0</v>
      </c>
      <c r="P579" s="1"/>
    </row>
    <row r="580" spans="1:16" ht="15" customHeight="1" x14ac:dyDescent="0.35">
      <c r="A580" s="119"/>
      <c r="B580" s="120"/>
      <c r="C580" s="73"/>
      <c r="D580" s="93"/>
      <c r="E580" s="93"/>
      <c r="F580" s="74"/>
      <c r="G580" s="128"/>
      <c r="H580" s="128"/>
      <c r="I580" s="128"/>
      <c r="J580" s="128"/>
      <c r="K580" s="128"/>
      <c r="L580" s="128"/>
      <c r="M580" s="128"/>
      <c r="N580" s="126"/>
      <c r="O580" s="126"/>
      <c r="P580" s="1"/>
    </row>
    <row r="581" spans="1:16" ht="15" customHeight="1" x14ac:dyDescent="0.35">
      <c r="A581" s="119"/>
      <c r="B581" s="120"/>
      <c r="C581" s="75" t="s">
        <v>125</v>
      </c>
      <c r="D581" s="90"/>
      <c r="E581" s="90"/>
      <c r="F581" s="76"/>
      <c r="G581" s="65"/>
      <c r="H581" s="65"/>
      <c r="I581" s="65"/>
      <c r="J581" s="65"/>
      <c r="K581" s="65"/>
      <c r="L581" s="65"/>
      <c r="M581" s="65"/>
      <c r="N581" s="125">
        <f>SUM(G581:M582)</f>
        <v>0</v>
      </c>
      <c r="O581" s="125">
        <f>SUM(G581*G583+H581*G583*I583+I581*I583+J581*I583+K581*I583+L581*L583+M581*L583)</f>
        <v>0</v>
      </c>
      <c r="P581" s="1"/>
    </row>
    <row r="582" spans="1:16" ht="15" customHeight="1" x14ac:dyDescent="0.35">
      <c r="A582" s="119"/>
      <c r="B582" s="120"/>
      <c r="C582" s="77"/>
      <c r="D582" s="91"/>
      <c r="E582" s="91"/>
      <c r="F582" s="78"/>
      <c r="G582" s="66"/>
      <c r="H582" s="66"/>
      <c r="I582" s="66"/>
      <c r="J582" s="66"/>
      <c r="K582" s="66"/>
      <c r="L582" s="66"/>
      <c r="M582" s="66"/>
      <c r="N582" s="127"/>
      <c r="O582" s="126"/>
      <c r="P582" s="1"/>
    </row>
    <row r="583" spans="1:16" ht="15" customHeight="1" x14ac:dyDescent="0.35">
      <c r="A583" s="4"/>
      <c r="B583" s="51"/>
      <c r="C583" s="79" t="s">
        <v>167</v>
      </c>
      <c r="D583" s="67"/>
      <c r="E583" s="67"/>
      <c r="F583" s="68"/>
      <c r="G583" s="79">
        <v>7290</v>
      </c>
      <c r="H583" s="68"/>
      <c r="I583" s="79">
        <v>7690</v>
      </c>
      <c r="J583" s="67"/>
      <c r="K583" s="68"/>
      <c r="L583" s="121">
        <v>7990</v>
      </c>
      <c r="M583" s="121"/>
      <c r="N583" s="31"/>
      <c r="O583" s="1"/>
      <c r="P583" s="1"/>
    </row>
    <row r="584" spans="1:16" ht="15" customHeight="1" x14ac:dyDescent="0.35">
      <c r="A584" s="4"/>
      <c r="B584" s="51"/>
      <c r="C584" s="80"/>
      <c r="D584" s="69"/>
      <c r="E584" s="69"/>
      <c r="F584" s="70"/>
      <c r="G584" s="80"/>
      <c r="H584" s="70"/>
      <c r="I584" s="80"/>
      <c r="J584" s="69"/>
      <c r="K584" s="70"/>
      <c r="L584" s="121"/>
      <c r="M584" s="121"/>
      <c r="N584" s="32"/>
      <c r="O584" s="1"/>
      <c r="P584" s="1"/>
    </row>
    <row r="585" spans="1:16" ht="15" customHeight="1" x14ac:dyDescent="0.35">
      <c r="A585" s="4"/>
      <c r="B585" s="51"/>
      <c r="C585" s="79" t="s">
        <v>8</v>
      </c>
      <c r="D585" s="67"/>
      <c r="E585" s="67"/>
      <c r="F585" s="68"/>
      <c r="G585" s="79">
        <v>13990</v>
      </c>
      <c r="H585" s="68"/>
      <c r="I585" s="79">
        <v>13990</v>
      </c>
      <c r="J585" s="67"/>
      <c r="K585" s="68"/>
      <c r="L585" s="121">
        <v>14990</v>
      </c>
      <c r="M585" s="121"/>
      <c r="N585" s="31"/>
      <c r="O585" s="1"/>
      <c r="P585" s="1"/>
    </row>
    <row r="586" spans="1:16" ht="15" customHeight="1" x14ac:dyDescent="0.35">
      <c r="A586" s="4"/>
      <c r="B586" s="51"/>
      <c r="C586" s="80"/>
      <c r="D586" s="69"/>
      <c r="E586" s="69"/>
      <c r="F586" s="70"/>
      <c r="G586" s="80"/>
      <c r="H586" s="70"/>
      <c r="I586" s="80"/>
      <c r="J586" s="69"/>
      <c r="K586" s="70"/>
      <c r="L586" s="121"/>
      <c r="M586" s="121"/>
      <c r="N586" s="32"/>
      <c r="O586" s="1"/>
      <c r="P586" s="1"/>
    </row>
    <row r="587" spans="1:16" ht="15" customHeight="1" x14ac:dyDescent="0.35">
      <c r="A587" s="4"/>
      <c r="B587" s="5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" customHeight="1" x14ac:dyDescent="0.35">
      <c r="A588" s="22"/>
      <c r="B588" s="3"/>
      <c r="C588" s="1"/>
      <c r="D588" s="1"/>
      <c r="E588" s="1"/>
      <c r="F588" s="1"/>
      <c r="G588" s="1"/>
      <c r="H588" s="23"/>
      <c r="I588" s="1"/>
      <c r="J588" s="1"/>
      <c r="K588" s="1"/>
      <c r="L588" s="1"/>
      <c r="M588" s="1"/>
      <c r="N588" s="1"/>
      <c r="O588" s="1"/>
      <c r="P588" s="1"/>
    </row>
    <row r="589" spans="1:16" ht="15" customHeight="1" x14ac:dyDescent="0.35">
      <c r="A589" s="4"/>
      <c r="B589" s="1"/>
      <c r="C589" s="1"/>
      <c r="D589" s="1"/>
      <c r="E589" s="24"/>
      <c r="F589" s="25"/>
      <c r="G589" s="114" t="s">
        <v>0</v>
      </c>
      <c r="H589" s="114"/>
      <c r="I589" s="114"/>
      <c r="J589" s="114"/>
      <c r="K589" s="114"/>
      <c r="L589" s="114"/>
      <c r="M589" s="114"/>
      <c r="N589" s="115"/>
      <c r="O589" s="1"/>
      <c r="P589" s="1"/>
    </row>
    <row r="590" spans="1:16" ht="15" customHeight="1" x14ac:dyDescent="0.35">
      <c r="A590" s="4"/>
      <c r="B590" s="63"/>
      <c r="C590" s="116" t="s">
        <v>1</v>
      </c>
      <c r="D590" s="117"/>
      <c r="E590" s="117"/>
      <c r="F590" s="118"/>
      <c r="G590" s="62">
        <v>140</v>
      </c>
      <c r="H590" s="62">
        <v>146</v>
      </c>
      <c r="I590" s="62">
        <v>152</v>
      </c>
      <c r="J590" s="62">
        <v>158</v>
      </c>
      <c r="K590" s="62">
        <v>164</v>
      </c>
      <c r="L590" s="62">
        <v>170</v>
      </c>
      <c r="M590" s="62">
        <v>176</v>
      </c>
      <c r="N590" s="62" t="s">
        <v>2</v>
      </c>
      <c r="O590" s="62" t="s">
        <v>3</v>
      </c>
      <c r="P590" s="1"/>
    </row>
    <row r="591" spans="1:16" ht="15" customHeight="1" x14ac:dyDescent="0.35">
      <c r="A591" s="119"/>
      <c r="B591" s="120"/>
      <c r="C591" s="71" t="s">
        <v>123</v>
      </c>
      <c r="D591" s="92"/>
      <c r="E591" s="92"/>
      <c r="F591" s="72"/>
      <c r="G591" s="65"/>
      <c r="H591" s="65"/>
      <c r="I591" s="65"/>
      <c r="J591" s="65"/>
      <c r="K591" s="65"/>
      <c r="L591" s="65"/>
      <c r="M591" s="65"/>
      <c r="N591" s="125">
        <f>SUM(G591:M592)</f>
        <v>0</v>
      </c>
      <c r="O591" s="125">
        <f>SUM(G591*G597+H591*G597*I597+I591*I597+J591*I597+K591*I597+L591*L597+M591*L597)</f>
        <v>0</v>
      </c>
      <c r="P591" s="1"/>
    </row>
    <row r="592" spans="1:16" s="15" customFormat="1" ht="15" customHeight="1" x14ac:dyDescent="0.35">
      <c r="A592" s="119"/>
      <c r="B592" s="120"/>
      <c r="C592" s="73"/>
      <c r="D592" s="93"/>
      <c r="E592" s="93"/>
      <c r="F592" s="74"/>
      <c r="G592" s="128"/>
      <c r="H592" s="128"/>
      <c r="I592" s="128"/>
      <c r="J592" s="128"/>
      <c r="K592" s="128"/>
      <c r="L592" s="128"/>
      <c r="M592" s="128"/>
      <c r="N592" s="126"/>
      <c r="O592" s="126"/>
      <c r="P592" s="1"/>
    </row>
    <row r="593" spans="1:16" s="15" customFormat="1" ht="15" customHeight="1" x14ac:dyDescent="0.35">
      <c r="A593" s="119"/>
      <c r="B593" s="120"/>
      <c r="C593" s="71" t="s">
        <v>124</v>
      </c>
      <c r="D593" s="92"/>
      <c r="E593" s="92"/>
      <c r="F593" s="72"/>
      <c r="G593" s="65"/>
      <c r="H593" s="65"/>
      <c r="I593" s="65"/>
      <c r="J593" s="65"/>
      <c r="K593" s="65"/>
      <c r="L593" s="65"/>
      <c r="M593" s="65"/>
      <c r="N593" s="125">
        <f>SUM(G593:M594)</f>
        <v>0</v>
      </c>
      <c r="O593" s="125">
        <f>SUM(G593*G597+H593*G597*I597+I593*I597+J593*I597+K593*I597+L593*L597+M593*L597)</f>
        <v>0</v>
      </c>
      <c r="P593" s="1"/>
    </row>
    <row r="594" spans="1:16" ht="15" customHeight="1" x14ac:dyDescent="0.35">
      <c r="A594" s="119"/>
      <c r="B594" s="120"/>
      <c r="C594" s="73"/>
      <c r="D594" s="93"/>
      <c r="E594" s="93"/>
      <c r="F594" s="74"/>
      <c r="G594" s="128"/>
      <c r="H594" s="128"/>
      <c r="I594" s="128"/>
      <c r="J594" s="128"/>
      <c r="K594" s="128"/>
      <c r="L594" s="128"/>
      <c r="M594" s="128"/>
      <c r="N594" s="126"/>
      <c r="O594" s="126"/>
      <c r="P594" s="1"/>
    </row>
    <row r="595" spans="1:16" ht="15" customHeight="1" x14ac:dyDescent="0.35">
      <c r="A595" s="119"/>
      <c r="B595" s="120"/>
      <c r="C595" s="75" t="s">
        <v>125</v>
      </c>
      <c r="D595" s="90"/>
      <c r="E595" s="90"/>
      <c r="F595" s="76"/>
      <c r="G595" s="65"/>
      <c r="H595" s="65"/>
      <c r="I595" s="65"/>
      <c r="J595" s="65"/>
      <c r="K595" s="65"/>
      <c r="L595" s="65"/>
      <c r="M595" s="65"/>
      <c r="N595" s="125">
        <f>SUM(G595:M596)</f>
        <v>0</v>
      </c>
      <c r="O595" s="125">
        <f>SUM(G595*G597+H595*G597*I597+I595*I597+J595*I597+K595*I597+L595*L597+M595*L597)</f>
        <v>0</v>
      </c>
      <c r="P595" s="1"/>
    </row>
    <row r="596" spans="1:16" ht="15" customHeight="1" x14ac:dyDescent="0.35">
      <c r="A596" s="119"/>
      <c r="B596" s="120"/>
      <c r="C596" s="77"/>
      <c r="D596" s="91"/>
      <c r="E596" s="91"/>
      <c r="F596" s="78"/>
      <c r="G596" s="66"/>
      <c r="H596" s="66"/>
      <c r="I596" s="66"/>
      <c r="J596" s="66"/>
      <c r="K596" s="66"/>
      <c r="L596" s="66"/>
      <c r="M596" s="66"/>
      <c r="N596" s="127"/>
      <c r="O596" s="126"/>
      <c r="P596" s="1"/>
    </row>
    <row r="597" spans="1:16" ht="15" customHeight="1" x14ac:dyDescent="0.35">
      <c r="A597" s="4"/>
      <c r="B597" s="63"/>
      <c r="C597" s="79" t="s">
        <v>170</v>
      </c>
      <c r="D597" s="67"/>
      <c r="E597" s="67"/>
      <c r="F597" s="68"/>
      <c r="G597" s="79">
        <v>7690</v>
      </c>
      <c r="H597" s="68"/>
      <c r="I597" s="79">
        <v>7990</v>
      </c>
      <c r="J597" s="67"/>
      <c r="K597" s="68"/>
      <c r="L597" s="121">
        <v>8290</v>
      </c>
      <c r="M597" s="121"/>
      <c r="N597" s="31"/>
      <c r="O597" s="1"/>
      <c r="P597" s="1"/>
    </row>
    <row r="598" spans="1:16" ht="15" customHeight="1" x14ac:dyDescent="0.35">
      <c r="A598" s="4"/>
      <c r="B598" s="63"/>
      <c r="C598" s="80"/>
      <c r="D598" s="69"/>
      <c r="E598" s="69"/>
      <c r="F598" s="70"/>
      <c r="G598" s="80"/>
      <c r="H598" s="70"/>
      <c r="I598" s="80"/>
      <c r="J598" s="69"/>
      <c r="K598" s="70"/>
      <c r="L598" s="121"/>
      <c r="M598" s="121"/>
      <c r="N598" s="32"/>
      <c r="O598" s="1"/>
      <c r="P598" s="1"/>
    </row>
    <row r="599" spans="1:16" ht="15" customHeight="1" x14ac:dyDescent="0.35">
      <c r="A599" s="4"/>
      <c r="B599" s="63"/>
      <c r="C599" s="79" t="s">
        <v>8</v>
      </c>
      <c r="D599" s="67"/>
      <c r="E599" s="67"/>
      <c r="F599" s="68"/>
      <c r="G599" s="79">
        <v>13990</v>
      </c>
      <c r="H599" s="68"/>
      <c r="I599" s="79">
        <v>13990</v>
      </c>
      <c r="J599" s="67"/>
      <c r="K599" s="68"/>
      <c r="L599" s="121">
        <v>14990</v>
      </c>
      <c r="M599" s="121"/>
      <c r="N599" s="31"/>
      <c r="O599" s="1"/>
      <c r="P599" s="1"/>
    </row>
    <row r="600" spans="1:16" ht="15" customHeight="1" x14ac:dyDescent="0.35">
      <c r="A600" s="4"/>
      <c r="B600" s="63"/>
      <c r="C600" s="80"/>
      <c r="D600" s="69"/>
      <c r="E600" s="69"/>
      <c r="F600" s="70"/>
      <c r="G600" s="80"/>
      <c r="H600" s="70"/>
      <c r="I600" s="80"/>
      <c r="J600" s="69"/>
      <c r="K600" s="70"/>
      <c r="L600" s="121"/>
      <c r="M600" s="121"/>
      <c r="N600" s="32"/>
      <c r="O600" s="1"/>
      <c r="P600" s="1"/>
    </row>
    <row r="601" spans="1:16" ht="15" customHeight="1" x14ac:dyDescent="0.35">
      <c r="A601" s="4"/>
      <c r="B601" s="6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</sheetData>
  <mergeCells count="1328">
    <mergeCell ref="L595:L596"/>
    <mergeCell ref="M595:M596"/>
    <mergeCell ref="N595:N596"/>
    <mergeCell ref="O595:O596"/>
    <mergeCell ref="C597:F598"/>
    <mergeCell ref="G597:H598"/>
    <mergeCell ref="I597:K598"/>
    <mergeCell ref="L597:M598"/>
    <mergeCell ref="C599:F600"/>
    <mergeCell ref="G599:H600"/>
    <mergeCell ref="I599:K600"/>
    <mergeCell ref="L599:M600"/>
    <mergeCell ref="G589:N589"/>
    <mergeCell ref="C590:F590"/>
    <mergeCell ref="A591:B596"/>
    <mergeCell ref="C591:F592"/>
    <mergeCell ref="G591:G592"/>
    <mergeCell ref="H591:H592"/>
    <mergeCell ref="I591:I592"/>
    <mergeCell ref="J591:J592"/>
    <mergeCell ref="K591:K592"/>
    <mergeCell ref="L591:L592"/>
    <mergeCell ref="M591:M592"/>
    <mergeCell ref="N591:N592"/>
    <mergeCell ref="O591:O592"/>
    <mergeCell ref="C593:F594"/>
    <mergeCell ref="G593:G594"/>
    <mergeCell ref="H593:H594"/>
    <mergeCell ref="I593:I594"/>
    <mergeCell ref="J593:J594"/>
    <mergeCell ref="K593:K594"/>
    <mergeCell ref="L593:L594"/>
    <mergeCell ref="M593:M594"/>
    <mergeCell ref="N593:N594"/>
    <mergeCell ref="O593:O594"/>
    <mergeCell ref="C595:F596"/>
    <mergeCell ref="G595:G596"/>
    <mergeCell ref="H595:H596"/>
    <mergeCell ref="I595:I596"/>
    <mergeCell ref="J595:J596"/>
    <mergeCell ref="K595:K596"/>
    <mergeCell ref="C360:F361"/>
    <mergeCell ref="G360:G361"/>
    <mergeCell ref="H360:H361"/>
    <mergeCell ref="I360:I361"/>
    <mergeCell ref="J360:J361"/>
    <mergeCell ref="K360:K361"/>
    <mergeCell ref="L360:L361"/>
    <mergeCell ref="M360:M361"/>
    <mergeCell ref="N360:N361"/>
    <mergeCell ref="O360:O361"/>
    <mergeCell ref="C362:F363"/>
    <mergeCell ref="G362:H363"/>
    <mergeCell ref="I362:K363"/>
    <mergeCell ref="L362:M363"/>
    <mergeCell ref="C364:F365"/>
    <mergeCell ref="G364:H365"/>
    <mergeCell ref="I364:K365"/>
    <mergeCell ref="L364:M365"/>
    <mergeCell ref="K389:K390"/>
    <mergeCell ref="L385:L386"/>
    <mergeCell ref="M385:M386"/>
    <mergeCell ref="N385:N386"/>
    <mergeCell ref="O385:O386"/>
    <mergeCell ref="G354:N354"/>
    <mergeCell ref="C355:F355"/>
    <mergeCell ref="C356:F357"/>
    <mergeCell ref="G356:G357"/>
    <mergeCell ref="H356:H357"/>
    <mergeCell ref="I356:I357"/>
    <mergeCell ref="J356:J357"/>
    <mergeCell ref="K356:K357"/>
    <mergeCell ref="L356:L357"/>
    <mergeCell ref="M356:M357"/>
    <mergeCell ref="N356:N357"/>
    <mergeCell ref="O356:O357"/>
    <mergeCell ref="C358:F359"/>
    <mergeCell ref="G358:G359"/>
    <mergeCell ref="H358:H359"/>
    <mergeCell ref="I358:I359"/>
    <mergeCell ref="J358:J359"/>
    <mergeCell ref="K358:K359"/>
    <mergeCell ref="L358:L359"/>
    <mergeCell ref="M358:M359"/>
    <mergeCell ref="N358:N359"/>
    <mergeCell ref="O358:O359"/>
    <mergeCell ref="A11:P11"/>
    <mergeCell ref="C12:G18"/>
    <mergeCell ref="I12:P18"/>
    <mergeCell ref="A13:A14"/>
    <mergeCell ref="G486:G487"/>
    <mergeCell ref="H486:H487"/>
    <mergeCell ref="I486:I487"/>
    <mergeCell ref="J486:J487"/>
    <mergeCell ref="K486:K487"/>
    <mergeCell ref="L486:L487"/>
    <mergeCell ref="M486:M487"/>
    <mergeCell ref="N486:N487"/>
    <mergeCell ref="C486:F487"/>
    <mergeCell ref="O486:O487"/>
    <mergeCell ref="P486:P487"/>
    <mergeCell ref="M21:M22"/>
    <mergeCell ref="N21:N22"/>
    <mergeCell ref="O21:O22"/>
    <mergeCell ref="P21:P22"/>
    <mergeCell ref="C23:F24"/>
    <mergeCell ref="G23:G24"/>
    <mergeCell ref="H23:H24"/>
    <mergeCell ref="I23:I24"/>
    <mergeCell ref="J23:J24"/>
    <mergeCell ref="K23:K24"/>
    <mergeCell ref="A19:B31"/>
    <mergeCell ref="G19:N19"/>
    <mergeCell ref="C20:F20"/>
    <mergeCell ref="C21:F22"/>
    <mergeCell ref="G21:G22"/>
    <mergeCell ref="H21:H22"/>
    <mergeCell ref="I21:I22"/>
    <mergeCell ref="J21:J22"/>
    <mergeCell ref="K21:K22"/>
    <mergeCell ref="L21:L22"/>
    <mergeCell ref="A34:A35"/>
    <mergeCell ref="G41:N41"/>
    <mergeCell ref="A43:B46"/>
    <mergeCell ref="C43:F44"/>
    <mergeCell ref="G43:G44"/>
    <mergeCell ref="H43:H44"/>
    <mergeCell ref="I43:I44"/>
    <mergeCell ref="J43:J44"/>
    <mergeCell ref="K43:K44"/>
    <mergeCell ref="L43:L44"/>
    <mergeCell ref="C27:F28"/>
    <mergeCell ref="G27:H28"/>
    <mergeCell ref="I27:L28"/>
    <mergeCell ref="M27:N28"/>
    <mergeCell ref="C33:G39"/>
    <mergeCell ref="I33:P39"/>
    <mergeCell ref="L23:L24"/>
    <mergeCell ref="M23:M24"/>
    <mergeCell ref="N23:N24"/>
    <mergeCell ref="O23:O24"/>
    <mergeCell ref="P23:P24"/>
    <mergeCell ref="C25:F26"/>
    <mergeCell ref="G25:H26"/>
    <mergeCell ref="I25:L26"/>
    <mergeCell ref="M25:N26"/>
    <mergeCell ref="K47:K48"/>
    <mergeCell ref="L47:L48"/>
    <mergeCell ref="M47:M48"/>
    <mergeCell ref="N47:N48"/>
    <mergeCell ref="O47:O48"/>
    <mergeCell ref="P47:P48"/>
    <mergeCell ref="L45:L46"/>
    <mergeCell ref="M45:M46"/>
    <mergeCell ref="N45:N46"/>
    <mergeCell ref="O45:O46"/>
    <mergeCell ref="P45:P46"/>
    <mergeCell ref="G47:G48"/>
    <mergeCell ref="H47:H48"/>
    <mergeCell ref="I47:I48"/>
    <mergeCell ref="J47:J48"/>
    <mergeCell ref="M43:M44"/>
    <mergeCell ref="N43:N44"/>
    <mergeCell ref="O43:O44"/>
    <mergeCell ref="P43:P44"/>
    <mergeCell ref="G45:G46"/>
    <mergeCell ref="H45:H46"/>
    <mergeCell ref="I45:I46"/>
    <mergeCell ref="J45:J46"/>
    <mergeCell ref="K45:K46"/>
    <mergeCell ref="K66:K67"/>
    <mergeCell ref="L66:L67"/>
    <mergeCell ref="M66:M67"/>
    <mergeCell ref="N66:N67"/>
    <mergeCell ref="O66:O67"/>
    <mergeCell ref="P66:P67"/>
    <mergeCell ref="C56:G62"/>
    <mergeCell ref="I56:P62"/>
    <mergeCell ref="A57:A58"/>
    <mergeCell ref="G64:N64"/>
    <mergeCell ref="A66:B69"/>
    <mergeCell ref="C66:F67"/>
    <mergeCell ref="G66:G67"/>
    <mergeCell ref="H66:H67"/>
    <mergeCell ref="I66:I67"/>
    <mergeCell ref="J66:J67"/>
    <mergeCell ref="C49:F50"/>
    <mergeCell ref="G49:I50"/>
    <mergeCell ref="J49:L50"/>
    <mergeCell ref="M49:N50"/>
    <mergeCell ref="C51:F52"/>
    <mergeCell ref="G51:I52"/>
    <mergeCell ref="J51:L52"/>
    <mergeCell ref="M51:N52"/>
    <mergeCell ref="K70:K71"/>
    <mergeCell ref="L70:L71"/>
    <mergeCell ref="M70:M71"/>
    <mergeCell ref="N70:N71"/>
    <mergeCell ref="O70:O71"/>
    <mergeCell ref="P70:P71"/>
    <mergeCell ref="L68:L69"/>
    <mergeCell ref="M68:M69"/>
    <mergeCell ref="N68:N69"/>
    <mergeCell ref="O68:O69"/>
    <mergeCell ref="P68:P69"/>
    <mergeCell ref="G70:G71"/>
    <mergeCell ref="H70:H71"/>
    <mergeCell ref="I70:I71"/>
    <mergeCell ref="J70:J71"/>
    <mergeCell ref="G68:G69"/>
    <mergeCell ref="H68:H69"/>
    <mergeCell ref="I68:I69"/>
    <mergeCell ref="J68:J69"/>
    <mergeCell ref="K68:K69"/>
    <mergeCell ref="C79:G85"/>
    <mergeCell ref="I79:P85"/>
    <mergeCell ref="A80:A81"/>
    <mergeCell ref="H87:N87"/>
    <mergeCell ref="D88:G88"/>
    <mergeCell ref="A89:B96"/>
    <mergeCell ref="C89:G90"/>
    <mergeCell ref="H89:H90"/>
    <mergeCell ref="I89:I90"/>
    <mergeCell ref="J89:J90"/>
    <mergeCell ref="C72:F73"/>
    <mergeCell ref="G72:I73"/>
    <mergeCell ref="J72:L73"/>
    <mergeCell ref="M72:N73"/>
    <mergeCell ref="C74:F75"/>
    <mergeCell ref="G74:I75"/>
    <mergeCell ref="J74:L75"/>
    <mergeCell ref="M74:N75"/>
    <mergeCell ref="M93:M94"/>
    <mergeCell ref="N93:N94"/>
    <mergeCell ref="O93:O94"/>
    <mergeCell ref="P93:P94"/>
    <mergeCell ref="C95:G96"/>
    <mergeCell ref="H95:H96"/>
    <mergeCell ref="I95:I96"/>
    <mergeCell ref="J95:J96"/>
    <mergeCell ref="K95:K96"/>
    <mergeCell ref="L95:L96"/>
    <mergeCell ref="M91:M92"/>
    <mergeCell ref="N91:N92"/>
    <mergeCell ref="O91:O92"/>
    <mergeCell ref="P91:P92"/>
    <mergeCell ref="H93:H94"/>
    <mergeCell ref="I93:I94"/>
    <mergeCell ref="J93:J94"/>
    <mergeCell ref="K93:K94"/>
    <mergeCell ref="L93:L94"/>
    <mergeCell ref="H91:H92"/>
    <mergeCell ref="I91:I92"/>
    <mergeCell ref="J91:J92"/>
    <mergeCell ref="K91:K92"/>
    <mergeCell ref="L91:L92"/>
    <mergeCell ref="K89:K90"/>
    <mergeCell ref="L89:L90"/>
    <mergeCell ref="M89:M90"/>
    <mergeCell ref="N89:N90"/>
    <mergeCell ref="O89:O90"/>
    <mergeCell ref="P89:P90"/>
    <mergeCell ref="A104:A105"/>
    <mergeCell ref="H111:N111"/>
    <mergeCell ref="D112:G112"/>
    <mergeCell ref="A113:B120"/>
    <mergeCell ref="C113:G114"/>
    <mergeCell ref="H113:H114"/>
    <mergeCell ref="I113:I114"/>
    <mergeCell ref="J113:J114"/>
    <mergeCell ref="K113:K114"/>
    <mergeCell ref="L113:L114"/>
    <mergeCell ref="C99:G100"/>
    <mergeCell ref="H99:I100"/>
    <mergeCell ref="J99:L100"/>
    <mergeCell ref="M99:N100"/>
    <mergeCell ref="C103:G109"/>
    <mergeCell ref="I103:P109"/>
    <mergeCell ref="M95:M96"/>
    <mergeCell ref="N95:N96"/>
    <mergeCell ref="O95:O96"/>
    <mergeCell ref="P95:P96"/>
    <mergeCell ref="C97:G98"/>
    <mergeCell ref="H97:I98"/>
    <mergeCell ref="J97:L98"/>
    <mergeCell ref="M97:N98"/>
    <mergeCell ref="M115:M116"/>
    <mergeCell ref="N115:N116"/>
    <mergeCell ref="O115:O116"/>
    <mergeCell ref="P115:P116"/>
    <mergeCell ref="C117:G118"/>
    <mergeCell ref="H117:H118"/>
    <mergeCell ref="I117:I118"/>
    <mergeCell ref="J117:J118"/>
    <mergeCell ref="K117:K118"/>
    <mergeCell ref="L117:L118"/>
    <mergeCell ref="M113:M114"/>
    <mergeCell ref="N113:N114"/>
    <mergeCell ref="O113:O114"/>
    <mergeCell ref="P113:P114"/>
    <mergeCell ref="H115:H116"/>
    <mergeCell ref="I115:I116"/>
    <mergeCell ref="J115:J116"/>
    <mergeCell ref="K115:K116"/>
    <mergeCell ref="L115:L116"/>
    <mergeCell ref="M119:M120"/>
    <mergeCell ref="N119:N120"/>
    <mergeCell ref="O119:O120"/>
    <mergeCell ref="P119:P120"/>
    <mergeCell ref="H121:I122"/>
    <mergeCell ref="J121:L122"/>
    <mergeCell ref="M121:N122"/>
    <mergeCell ref="M117:M118"/>
    <mergeCell ref="N117:N118"/>
    <mergeCell ref="O117:O118"/>
    <mergeCell ref="P117:P118"/>
    <mergeCell ref="H119:H120"/>
    <mergeCell ref="I119:I120"/>
    <mergeCell ref="J119:J120"/>
    <mergeCell ref="K119:K120"/>
    <mergeCell ref="L119:L120"/>
    <mergeCell ref="K140:K141"/>
    <mergeCell ref="L140:L141"/>
    <mergeCell ref="M140:M141"/>
    <mergeCell ref="N140:N141"/>
    <mergeCell ref="O140:O141"/>
    <mergeCell ref="P140:P141"/>
    <mergeCell ref="A130:A131"/>
    <mergeCell ref="E138:N138"/>
    <mergeCell ref="A140:B151"/>
    <mergeCell ref="C140:D141"/>
    <mergeCell ref="E140:E141"/>
    <mergeCell ref="F140:F141"/>
    <mergeCell ref="G140:G141"/>
    <mergeCell ref="H140:H141"/>
    <mergeCell ref="I140:I141"/>
    <mergeCell ref="J140:J141"/>
    <mergeCell ref="C123:G124"/>
    <mergeCell ref="H123:I124"/>
    <mergeCell ref="J123:L124"/>
    <mergeCell ref="M123:N124"/>
    <mergeCell ref="C129:G136"/>
    <mergeCell ref="I129:P135"/>
    <mergeCell ref="M144:M145"/>
    <mergeCell ref="N144:N145"/>
    <mergeCell ref="O144:O145"/>
    <mergeCell ref="P144:P145"/>
    <mergeCell ref="C146:D147"/>
    <mergeCell ref="E146:E147"/>
    <mergeCell ref="F146:F147"/>
    <mergeCell ref="G146:G147"/>
    <mergeCell ref="H146:H147"/>
    <mergeCell ref="I146:I147"/>
    <mergeCell ref="P142:P143"/>
    <mergeCell ref="C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J142:J143"/>
    <mergeCell ref="K142:K143"/>
    <mergeCell ref="L142:L143"/>
    <mergeCell ref="M142:M143"/>
    <mergeCell ref="N142:N143"/>
    <mergeCell ref="O142:O143"/>
    <mergeCell ref="C142:D143"/>
    <mergeCell ref="E142:E143"/>
    <mergeCell ref="F142:F143"/>
    <mergeCell ref="G142:G143"/>
    <mergeCell ref="H142:H143"/>
    <mergeCell ref="I142:I143"/>
    <mergeCell ref="M148:M149"/>
    <mergeCell ref="N148:N149"/>
    <mergeCell ref="O148:O149"/>
    <mergeCell ref="P148:P149"/>
    <mergeCell ref="C150:D151"/>
    <mergeCell ref="E150:E151"/>
    <mergeCell ref="F150:F151"/>
    <mergeCell ref="G150:G151"/>
    <mergeCell ref="H150:H151"/>
    <mergeCell ref="I150:I151"/>
    <mergeCell ref="P146:P147"/>
    <mergeCell ref="C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J146:J147"/>
    <mergeCell ref="K146:K147"/>
    <mergeCell ref="L146:L147"/>
    <mergeCell ref="M146:M147"/>
    <mergeCell ref="N146:N147"/>
    <mergeCell ref="O146:O147"/>
    <mergeCell ref="C160:G166"/>
    <mergeCell ref="I160:P166"/>
    <mergeCell ref="A161:A162"/>
    <mergeCell ref="E167:N167"/>
    <mergeCell ref="A168:B180"/>
    <mergeCell ref="C169:D170"/>
    <mergeCell ref="E169:E170"/>
    <mergeCell ref="F169:F170"/>
    <mergeCell ref="G169:G170"/>
    <mergeCell ref="H169:H170"/>
    <mergeCell ref="C154:D155"/>
    <mergeCell ref="E154:F155"/>
    <mergeCell ref="G154:I155"/>
    <mergeCell ref="J154:L155"/>
    <mergeCell ref="M154:N155"/>
    <mergeCell ref="A158:P158"/>
    <mergeCell ref="P150:P151"/>
    <mergeCell ref="C152:D153"/>
    <mergeCell ref="E152:F153"/>
    <mergeCell ref="G152:I153"/>
    <mergeCell ref="J152:L153"/>
    <mergeCell ref="M152:N153"/>
    <mergeCell ref="J150:J151"/>
    <mergeCell ref="K150:K151"/>
    <mergeCell ref="L150:L151"/>
    <mergeCell ref="M150:M151"/>
    <mergeCell ref="N150:N151"/>
    <mergeCell ref="O150:O151"/>
    <mergeCell ref="L171:L172"/>
    <mergeCell ref="M171:M172"/>
    <mergeCell ref="N171:N172"/>
    <mergeCell ref="O171:O172"/>
    <mergeCell ref="P171:P172"/>
    <mergeCell ref="C173:D174"/>
    <mergeCell ref="E173:E174"/>
    <mergeCell ref="F173:F174"/>
    <mergeCell ref="G173:G174"/>
    <mergeCell ref="H173:H174"/>
    <mergeCell ref="O169:O170"/>
    <mergeCell ref="P169:P170"/>
    <mergeCell ref="C171:D172"/>
    <mergeCell ref="E171:E172"/>
    <mergeCell ref="F171:F172"/>
    <mergeCell ref="G171:G172"/>
    <mergeCell ref="H171:H172"/>
    <mergeCell ref="I171:I172"/>
    <mergeCell ref="J171:J172"/>
    <mergeCell ref="K171:K172"/>
    <mergeCell ref="I169:I170"/>
    <mergeCell ref="J169:J170"/>
    <mergeCell ref="K169:K170"/>
    <mergeCell ref="L169:L170"/>
    <mergeCell ref="M169:M170"/>
    <mergeCell ref="N169:N170"/>
    <mergeCell ref="L175:L176"/>
    <mergeCell ref="M175:M176"/>
    <mergeCell ref="N175:N176"/>
    <mergeCell ref="O175:O176"/>
    <mergeCell ref="P175:P176"/>
    <mergeCell ref="C177:D178"/>
    <mergeCell ref="E177:G178"/>
    <mergeCell ref="H177:K178"/>
    <mergeCell ref="L177:N178"/>
    <mergeCell ref="O173:O174"/>
    <mergeCell ref="P173:P174"/>
    <mergeCell ref="C175:D176"/>
    <mergeCell ref="E175:E176"/>
    <mergeCell ref="F175:F176"/>
    <mergeCell ref="G175:G176"/>
    <mergeCell ref="H175:H176"/>
    <mergeCell ref="I175:I176"/>
    <mergeCell ref="J175:J176"/>
    <mergeCell ref="K175:K176"/>
    <mergeCell ref="I173:I174"/>
    <mergeCell ref="J173:J174"/>
    <mergeCell ref="K173:K174"/>
    <mergeCell ref="L173:L174"/>
    <mergeCell ref="M173:M174"/>
    <mergeCell ref="N173:N174"/>
    <mergeCell ref="K193:K194"/>
    <mergeCell ref="L193:L194"/>
    <mergeCell ref="M193:M194"/>
    <mergeCell ref="N193:N194"/>
    <mergeCell ref="O193:O194"/>
    <mergeCell ref="P193:P194"/>
    <mergeCell ref="A185:A186"/>
    <mergeCell ref="E191:N191"/>
    <mergeCell ref="A192:B204"/>
    <mergeCell ref="C193:D194"/>
    <mergeCell ref="E193:E194"/>
    <mergeCell ref="F193:F194"/>
    <mergeCell ref="G193:G194"/>
    <mergeCell ref="H193:H194"/>
    <mergeCell ref="I193:I194"/>
    <mergeCell ref="J193:J194"/>
    <mergeCell ref="C179:D180"/>
    <mergeCell ref="E179:G180"/>
    <mergeCell ref="H179:K180"/>
    <mergeCell ref="L179:N180"/>
    <mergeCell ref="C184:G190"/>
    <mergeCell ref="I184:P190"/>
    <mergeCell ref="M197:M198"/>
    <mergeCell ref="N197:N198"/>
    <mergeCell ref="O197:O198"/>
    <mergeCell ref="P197:P198"/>
    <mergeCell ref="C199:D200"/>
    <mergeCell ref="E199:E200"/>
    <mergeCell ref="F199:F200"/>
    <mergeCell ref="G199:G200"/>
    <mergeCell ref="H199:H200"/>
    <mergeCell ref="I199:I200"/>
    <mergeCell ref="P195:P196"/>
    <mergeCell ref="C197:D198"/>
    <mergeCell ref="E197:E198"/>
    <mergeCell ref="F197:F198"/>
    <mergeCell ref="G197:G198"/>
    <mergeCell ref="H197:H198"/>
    <mergeCell ref="I197:I198"/>
    <mergeCell ref="J197:J198"/>
    <mergeCell ref="K197:K198"/>
    <mergeCell ref="L197:L198"/>
    <mergeCell ref="J195:J196"/>
    <mergeCell ref="K195:K196"/>
    <mergeCell ref="L195:L196"/>
    <mergeCell ref="M195:M196"/>
    <mergeCell ref="N195:N196"/>
    <mergeCell ref="O195:O196"/>
    <mergeCell ref="C195:D196"/>
    <mergeCell ref="E195:E196"/>
    <mergeCell ref="F195:F196"/>
    <mergeCell ref="G195:G196"/>
    <mergeCell ref="H195:H196"/>
    <mergeCell ref="I195:I196"/>
    <mergeCell ref="A208:A209"/>
    <mergeCell ref="E214:N214"/>
    <mergeCell ref="A215:B227"/>
    <mergeCell ref="C216:D217"/>
    <mergeCell ref="E216:E217"/>
    <mergeCell ref="F216:F217"/>
    <mergeCell ref="G216:G217"/>
    <mergeCell ref="H216:H217"/>
    <mergeCell ref="P199:P200"/>
    <mergeCell ref="C201:D202"/>
    <mergeCell ref="E201:G202"/>
    <mergeCell ref="H201:K202"/>
    <mergeCell ref="L201:N202"/>
    <mergeCell ref="C203:D204"/>
    <mergeCell ref="E203:G204"/>
    <mergeCell ref="H203:K204"/>
    <mergeCell ref="L203:N204"/>
    <mergeCell ref="J199:J200"/>
    <mergeCell ref="K199:K200"/>
    <mergeCell ref="L199:L200"/>
    <mergeCell ref="M199:M200"/>
    <mergeCell ref="N199:N200"/>
    <mergeCell ref="O199:O200"/>
    <mergeCell ref="L218:L219"/>
    <mergeCell ref="M218:M219"/>
    <mergeCell ref="N218:N219"/>
    <mergeCell ref="O218:O219"/>
    <mergeCell ref="P218:P219"/>
    <mergeCell ref="C220:D221"/>
    <mergeCell ref="E220:E221"/>
    <mergeCell ref="O216:O217"/>
    <mergeCell ref="P216:P217"/>
    <mergeCell ref="C218:D219"/>
    <mergeCell ref="E218:E219"/>
    <mergeCell ref="F218:F219"/>
    <mergeCell ref="G218:G219"/>
    <mergeCell ref="H218:H219"/>
    <mergeCell ref="I218:I219"/>
    <mergeCell ref="J218:J219"/>
    <mergeCell ref="K218:K219"/>
    <mergeCell ref="I216:I217"/>
    <mergeCell ref="J216:J217"/>
    <mergeCell ref="K216:K217"/>
    <mergeCell ref="L216:L217"/>
    <mergeCell ref="M216:M217"/>
    <mergeCell ref="N216:N217"/>
    <mergeCell ref="C207:G213"/>
    <mergeCell ref="I207:P213"/>
    <mergeCell ref="L222:L223"/>
    <mergeCell ref="M222:M223"/>
    <mergeCell ref="N222:N223"/>
    <mergeCell ref="O222:O223"/>
    <mergeCell ref="P222:P223"/>
    <mergeCell ref="C224:D225"/>
    <mergeCell ref="E224:G225"/>
    <mergeCell ref="H224:K225"/>
    <mergeCell ref="L224:N225"/>
    <mergeCell ref="O220:O221"/>
    <mergeCell ref="P220:P221"/>
    <mergeCell ref="C222:D223"/>
    <mergeCell ref="E222:E223"/>
    <mergeCell ref="F222:F223"/>
    <mergeCell ref="G222:G223"/>
    <mergeCell ref="H222:H223"/>
    <mergeCell ref="I222:I223"/>
    <mergeCell ref="J222:J223"/>
    <mergeCell ref="K222:K223"/>
    <mergeCell ref="I220:I221"/>
    <mergeCell ref="J220:J221"/>
    <mergeCell ref="K220:K221"/>
    <mergeCell ref="L220:L221"/>
    <mergeCell ref="M220:M221"/>
    <mergeCell ref="N220:N221"/>
    <mergeCell ref="F220:F221"/>
    <mergeCell ref="G220:G221"/>
    <mergeCell ref="H220:H221"/>
    <mergeCell ref="K239:K240"/>
    <mergeCell ref="L239:L240"/>
    <mergeCell ref="M239:M240"/>
    <mergeCell ref="N239:N240"/>
    <mergeCell ref="O239:O240"/>
    <mergeCell ref="P239:P240"/>
    <mergeCell ref="A231:A232"/>
    <mergeCell ref="E237:N237"/>
    <mergeCell ref="A238:B250"/>
    <mergeCell ref="C239:D240"/>
    <mergeCell ref="E239:E240"/>
    <mergeCell ref="F239:F240"/>
    <mergeCell ref="G239:G240"/>
    <mergeCell ref="H239:H240"/>
    <mergeCell ref="I239:I240"/>
    <mergeCell ref="J239:J240"/>
    <mergeCell ref="C226:D227"/>
    <mergeCell ref="E226:G227"/>
    <mergeCell ref="H226:K227"/>
    <mergeCell ref="L226:N227"/>
    <mergeCell ref="C230:G236"/>
    <mergeCell ref="I230:P236"/>
    <mergeCell ref="P241:P242"/>
    <mergeCell ref="C243:D244"/>
    <mergeCell ref="E243:E244"/>
    <mergeCell ref="F243:F244"/>
    <mergeCell ref="G243:G244"/>
    <mergeCell ref="H243:H244"/>
    <mergeCell ref="I243:I244"/>
    <mergeCell ref="J243:J244"/>
    <mergeCell ref="K243:K244"/>
    <mergeCell ref="L243:L244"/>
    <mergeCell ref="J241:J242"/>
    <mergeCell ref="K241:K242"/>
    <mergeCell ref="L241:L242"/>
    <mergeCell ref="M241:M242"/>
    <mergeCell ref="N241:N242"/>
    <mergeCell ref="O241:O242"/>
    <mergeCell ref="C241:D242"/>
    <mergeCell ref="E241:E242"/>
    <mergeCell ref="F241:F242"/>
    <mergeCell ref="G241:G242"/>
    <mergeCell ref="H241:H242"/>
    <mergeCell ref="I241:I242"/>
    <mergeCell ref="P245:P246"/>
    <mergeCell ref="C247:D248"/>
    <mergeCell ref="E247:G248"/>
    <mergeCell ref="H247:K248"/>
    <mergeCell ref="L247:N248"/>
    <mergeCell ref="C249:D250"/>
    <mergeCell ref="E249:G250"/>
    <mergeCell ref="H249:K250"/>
    <mergeCell ref="L249:N250"/>
    <mergeCell ref="J245:J246"/>
    <mergeCell ref="K245:K246"/>
    <mergeCell ref="L245:L246"/>
    <mergeCell ref="M245:M246"/>
    <mergeCell ref="N245:N246"/>
    <mergeCell ref="O245:O246"/>
    <mergeCell ref="M243:M244"/>
    <mergeCell ref="N243:N244"/>
    <mergeCell ref="O243:O244"/>
    <mergeCell ref="P243:P244"/>
    <mergeCell ref="C245:D246"/>
    <mergeCell ref="E245:E246"/>
    <mergeCell ref="F245:F246"/>
    <mergeCell ref="G245:G246"/>
    <mergeCell ref="H245:H246"/>
    <mergeCell ref="I245:I246"/>
    <mergeCell ref="L265:L266"/>
    <mergeCell ref="M265:M266"/>
    <mergeCell ref="N265:N266"/>
    <mergeCell ref="O265:O266"/>
    <mergeCell ref="P265:P266"/>
    <mergeCell ref="H267:H268"/>
    <mergeCell ref="I267:I268"/>
    <mergeCell ref="J267:J268"/>
    <mergeCell ref="K267:K268"/>
    <mergeCell ref="A265:B272"/>
    <mergeCell ref="H265:H266"/>
    <mergeCell ref="I265:I266"/>
    <mergeCell ref="J265:J266"/>
    <mergeCell ref="K265:K266"/>
    <mergeCell ref="C255:G262"/>
    <mergeCell ref="I255:P261"/>
    <mergeCell ref="A256:A257"/>
    <mergeCell ref="H263:N263"/>
    <mergeCell ref="L269:L270"/>
    <mergeCell ref="M269:M270"/>
    <mergeCell ref="N269:N270"/>
    <mergeCell ref="O269:O270"/>
    <mergeCell ref="P269:P270"/>
    <mergeCell ref="H271:H272"/>
    <mergeCell ref="I271:I272"/>
    <mergeCell ref="J271:J272"/>
    <mergeCell ref="K271:K272"/>
    <mergeCell ref="L267:L268"/>
    <mergeCell ref="M267:M268"/>
    <mergeCell ref="N267:N268"/>
    <mergeCell ref="O267:O268"/>
    <mergeCell ref="P267:P268"/>
    <mergeCell ref="J269:J270"/>
    <mergeCell ref="K269:K270"/>
    <mergeCell ref="A281:P281"/>
    <mergeCell ref="C282:H289"/>
    <mergeCell ref="J282:P289"/>
    <mergeCell ref="A283:A284"/>
    <mergeCell ref="E290:N290"/>
    <mergeCell ref="A291:A301"/>
    <mergeCell ref="C292:D293"/>
    <mergeCell ref="E292:E293"/>
    <mergeCell ref="F292:F293"/>
    <mergeCell ref="G292:G293"/>
    <mergeCell ref="J275:L276"/>
    <mergeCell ref="M275:N276"/>
    <mergeCell ref="J279:K279"/>
    <mergeCell ref="N279:O279"/>
    <mergeCell ref="L271:L272"/>
    <mergeCell ref="M271:M272"/>
    <mergeCell ref="N271:N272"/>
    <mergeCell ref="O271:O272"/>
    <mergeCell ref="P271:P272"/>
    <mergeCell ref="J273:L274"/>
    <mergeCell ref="M273:N274"/>
    <mergeCell ref="K294:K295"/>
    <mergeCell ref="L294:L295"/>
    <mergeCell ref="M294:M295"/>
    <mergeCell ref="N294:N295"/>
    <mergeCell ref="O294:O295"/>
    <mergeCell ref="P294:P295"/>
    <mergeCell ref="N292:N293"/>
    <mergeCell ref="O292:O293"/>
    <mergeCell ref="P292:P293"/>
    <mergeCell ref="C294:D295"/>
    <mergeCell ref="E294:E295"/>
    <mergeCell ref="F294:F295"/>
    <mergeCell ref="G294:G295"/>
    <mergeCell ref="H294:H295"/>
    <mergeCell ref="I294:I295"/>
    <mergeCell ref="J294:J295"/>
    <mergeCell ref="H292:H293"/>
    <mergeCell ref="I292:I293"/>
    <mergeCell ref="J292:J293"/>
    <mergeCell ref="K292:K293"/>
    <mergeCell ref="L292:L293"/>
    <mergeCell ref="M292:M293"/>
    <mergeCell ref="J307:K307"/>
    <mergeCell ref="N307:O307"/>
    <mergeCell ref="C310:G316"/>
    <mergeCell ref="I310:P316"/>
    <mergeCell ref="A311:A312"/>
    <mergeCell ref="P296:P297"/>
    <mergeCell ref="C298:D299"/>
    <mergeCell ref="E298:H299"/>
    <mergeCell ref="I298:L299"/>
    <mergeCell ref="M298:N299"/>
    <mergeCell ref="C300:D301"/>
    <mergeCell ref="E300:H301"/>
    <mergeCell ref="I300:L301"/>
    <mergeCell ref="M300:N301"/>
    <mergeCell ref="J296:J297"/>
    <mergeCell ref="K296:K297"/>
    <mergeCell ref="L296:L297"/>
    <mergeCell ref="M296:M297"/>
    <mergeCell ref="N296:N297"/>
    <mergeCell ref="O296:O297"/>
    <mergeCell ref="C296:D297"/>
    <mergeCell ref="E296:E297"/>
    <mergeCell ref="F296:F297"/>
    <mergeCell ref="G296:G297"/>
    <mergeCell ref="H296:H297"/>
    <mergeCell ref="I296:I297"/>
    <mergeCell ref="O319:O320"/>
    <mergeCell ref="P319:P320"/>
    <mergeCell ref="C321:D322"/>
    <mergeCell ref="E321:E322"/>
    <mergeCell ref="F321:F322"/>
    <mergeCell ref="G321:G322"/>
    <mergeCell ref="H321:H322"/>
    <mergeCell ref="I321:I322"/>
    <mergeCell ref="J321:J322"/>
    <mergeCell ref="K321:K322"/>
    <mergeCell ref="I319:I320"/>
    <mergeCell ref="J319:J320"/>
    <mergeCell ref="K319:K320"/>
    <mergeCell ref="L319:L320"/>
    <mergeCell ref="M319:M320"/>
    <mergeCell ref="N319:N320"/>
    <mergeCell ref="A318:B329"/>
    <mergeCell ref="C319:D320"/>
    <mergeCell ref="E319:E320"/>
    <mergeCell ref="F319:F320"/>
    <mergeCell ref="G319:G320"/>
    <mergeCell ref="H319:H320"/>
    <mergeCell ref="C327:D328"/>
    <mergeCell ref="E327:H328"/>
    <mergeCell ref="O323:O324"/>
    <mergeCell ref="P323:P324"/>
    <mergeCell ref="C325:D326"/>
    <mergeCell ref="E325:H326"/>
    <mergeCell ref="I325:L326"/>
    <mergeCell ref="M325:N326"/>
    <mergeCell ref="I323:I324"/>
    <mergeCell ref="J323:J324"/>
    <mergeCell ref="K323:K324"/>
    <mergeCell ref="L323:L324"/>
    <mergeCell ref="M323:M324"/>
    <mergeCell ref="N323:N324"/>
    <mergeCell ref="L321:L322"/>
    <mergeCell ref="M321:M322"/>
    <mergeCell ref="N321:N322"/>
    <mergeCell ref="O321:O322"/>
    <mergeCell ref="P321:P322"/>
    <mergeCell ref="C323:D324"/>
    <mergeCell ref="E323:E324"/>
    <mergeCell ref="F323:F324"/>
    <mergeCell ref="G323:G324"/>
    <mergeCell ref="H323:H324"/>
    <mergeCell ref="G341:N341"/>
    <mergeCell ref="C342:F342"/>
    <mergeCell ref="A343:B348"/>
    <mergeCell ref="C343:F344"/>
    <mergeCell ref="G343:G344"/>
    <mergeCell ref="H343:H344"/>
    <mergeCell ref="I343:I344"/>
    <mergeCell ref="J343:J344"/>
    <mergeCell ref="K343:K344"/>
    <mergeCell ref="L343:L344"/>
    <mergeCell ref="I327:L328"/>
    <mergeCell ref="M327:N328"/>
    <mergeCell ref="J331:K331"/>
    <mergeCell ref="N331:O331"/>
    <mergeCell ref="A334:A335"/>
    <mergeCell ref="C334:H339"/>
    <mergeCell ref="I334:P339"/>
    <mergeCell ref="M345:M346"/>
    <mergeCell ref="N345:N346"/>
    <mergeCell ref="O345:O346"/>
    <mergeCell ref="G347:G348"/>
    <mergeCell ref="H347:H348"/>
    <mergeCell ref="I347:I348"/>
    <mergeCell ref="J347:J348"/>
    <mergeCell ref="K347:K348"/>
    <mergeCell ref="L347:L348"/>
    <mergeCell ref="M343:M344"/>
    <mergeCell ref="N343:N344"/>
    <mergeCell ref="O343:O344"/>
    <mergeCell ref="G345:G346"/>
    <mergeCell ref="H345:H346"/>
    <mergeCell ref="I345:I346"/>
    <mergeCell ref="J345:J346"/>
    <mergeCell ref="K345:K346"/>
    <mergeCell ref="L345:L346"/>
    <mergeCell ref="A375:A376"/>
    <mergeCell ref="G383:M383"/>
    <mergeCell ref="C384:F384"/>
    <mergeCell ref="A385:B390"/>
    <mergeCell ref="C385:F386"/>
    <mergeCell ref="G385:G386"/>
    <mergeCell ref="H385:H386"/>
    <mergeCell ref="I385:I386"/>
    <mergeCell ref="J385:J386"/>
    <mergeCell ref="K385:K386"/>
    <mergeCell ref="C351:F352"/>
    <mergeCell ref="G351:H352"/>
    <mergeCell ref="I351:K352"/>
    <mergeCell ref="L351:M352"/>
    <mergeCell ref="C373:G382"/>
    <mergeCell ref="I374:P382"/>
    <mergeCell ref="M347:M348"/>
    <mergeCell ref="N347:N348"/>
    <mergeCell ref="O347:O348"/>
    <mergeCell ref="C349:F350"/>
    <mergeCell ref="G349:H350"/>
    <mergeCell ref="I349:K350"/>
    <mergeCell ref="L349:M350"/>
    <mergeCell ref="L387:L388"/>
    <mergeCell ref="M387:M388"/>
    <mergeCell ref="N387:N388"/>
    <mergeCell ref="O387:O388"/>
    <mergeCell ref="C389:F390"/>
    <mergeCell ref="G389:G390"/>
    <mergeCell ref="H389:H390"/>
    <mergeCell ref="I389:I390"/>
    <mergeCell ref="J389:J390"/>
    <mergeCell ref="C387:F388"/>
    <mergeCell ref="G387:G388"/>
    <mergeCell ref="H387:H388"/>
    <mergeCell ref="I387:I388"/>
    <mergeCell ref="J387:J388"/>
    <mergeCell ref="K387:K388"/>
    <mergeCell ref="G405:N405"/>
    <mergeCell ref="A407:B412"/>
    <mergeCell ref="C407:E408"/>
    <mergeCell ref="F407:F408"/>
    <mergeCell ref="G407:G408"/>
    <mergeCell ref="H407:H408"/>
    <mergeCell ref="I407:I408"/>
    <mergeCell ref="J407:J408"/>
    <mergeCell ref="K407:K408"/>
    <mergeCell ref="L407:L408"/>
    <mergeCell ref="C393:F394"/>
    <mergeCell ref="G393:H394"/>
    <mergeCell ref="I393:K394"/>
    <mergeCell ref="L393:M394"/>
    <mergeCell ref="I397:P404"/>
    <mergeCell ref="C398:H403"/>
    <mergeCell ref="L389:L390"/>
    <mergeCell ref="M389:M390"/>
    <mergeCell ref="N389:N390"/>
    <mergeCell ref="O389:O390"/>
    <mergeCell ref="C391:F392"/>
    <mergeCell ref="G391:H392"/>
    <mergeCell ref="I391:K392"/>
    <mergeCell ref="L391:M392"/>
    <mergeCell ref="L409:L410"/>
    <mergeCell ref="M409:M410"/>
    <mergeCell ref="N409:N410"/>
    <mergeCell ref="O409:O410"/>
    <mergeCell ref="C411:E412"/>
    <mergeCell ref="F411:F412"/>
    <mergeCell ref="G411:G412"/>
    <mergeCell ref="H411:H412"/>
    <mergeCell ref="I411:I412"/>
    <mergeCell ref="J411:J412"/>
    <mergeCell ref="M407:M408"/>
    <mergeCell ref="N407:N408"/>
    <mergeCell ref="O407:O408"/>
    <mergeCell ref="C409:E410"/>
    <mergeCell ref="F409:F410"/>
    <mergeCell ref="G409:G410"/>
    <mergeCell ref="H409:H410"/>
    <mergeCell ref="I409:I410"/>
    <mergeCell ref="J409:J410"/>
    <mergeCell ref="K409:K410"/>
    <mergeCell ref="C415:E416"/>
    <mergeCell ref="F415:H416"/>
    <mergeCell ref="I415:K416"/>
    <mergeCell ref="L415:M416"/>
    <mergeCell ref="C419:G425"/>
    <mergeCell ref="I419:P425"/>
    <mergeCell ref="K411:K412"/>
    <mergeCell ref="L411:L412"/>
    <mergeCell ref="M411:M412"/>
    <mergeCell ref="N411:N412"/>
    <mergeCell ref="O411:O412"/>
    <mergeCell ref="C413:E414"/>
    <mergeCell ref="F413:H414"/>
    <mergeCell ref="I413:K414"/>
    <mergeCell ref="L413:M414"/>
    <mergeCell ref="O433:O434"/>
    <mergeCell ref="P433:P434"/>
    <mergeCell ref="L431:L432"/>
    <mergeCell ref="M431:M432"/>
    <mergeCell ref="N431:N432"/>
    <mergeCell ref="O431:O432"/>
    <mergeCell ref="P431:P432"/>
    <mergeCell ref="M429:M430"/>
    <mergeCell ref="N429:N430"/>
    <mergeCell ref="O429:O430"/>
    <mergeCell ref="P429:P430"/>
    <mergeCell ref="C431:F432"/>
    <mergeCell ref="G431:G432"/>
    <mergeCell ref="H431:H432"/>
    <mergeCell ref="I431:I432"/>
    <mergeCell ref="J431:J432"/>
    <mergeCell ref="K431:K432"/>
    <mergeCell ref="A469:A470"/>
    <mergeCell ref="G480:N480"/>
    <mergeCell ref="P457:P458"/>
    <mergeCell ref="A420:A421"/>
    <mergeCell ref="G427:N427"/>
    <mergeCell ref="A428:B438"/>
    <mergeCell ref="C429:F430"/>
    <mergeCell ref="G429:G430"/>
    <mergeCell ref="H429:H430"/>
    <mergeCell ref="I429:I430"/>
    <mergeCell ref="J429:J430"/>
    <mergeCell ref="K429:K430"/>
    <mergeCell ref="L429:L430"/>
    <mergeCell ref="C435:F436"/>
    <mergeCell ref="G435:I436"/>
    <mergeCell ref="J435:L436"/>
    <mergeCell ref="M435:N436"/>
    <mergeCell ref="C437:F438"/>
    <mergeCell ref="G437:I438"/>
    <mergeCell ref="J437:L438"/>
    <mergeCell ref="M437:N438"/>
    <mergeCell ref="K433:K434"/>
    <mergeCell ref="L433:L434"/>
    <mergeCell ref="M433:M434"/>
    <mergeCell ref="N433:N434"/>
    <mergeCell ref="C468:G478"/>
    <mergeCell ref="C457:D458"/>
    <mergeCell ref="C459:D460"/>
    <mergeCell ref="C461:D462"/>
    <mergeCell ref="C433:F434"/>
    <mergeCell ref="G433:G434"/>
    <mergeCell ref="H433:H434"/>
    <mergeCell ref="I433:I434"/>
    <mergeCell ref="J433:J434"/>
    <mergeCell ref="P484:P485"/>
    <mergeCell ref="C488:F489"/>
    <mergeCell ref="G484:G485"/>
    <mergeCell ref="H484:H485"/>
    <mergeCell ref="I484:I485"/>
    <mergeCell ref="J484:J485"/>
    <mergeCell ref="K484:K485"/>
    <mergeCell ref="K482:K483"/>
    <mergeCell ref="L482:L483"/>
    <mergeCell ref="M482:M483"/>
    <mergeCell ref="N482:N483"/>
    <mergeCell ref="O482:O483"/>
    <mergeCell ref="P482:P483"/>
    <mergeCell ref="I468:P474"/>
    <mergeCell ref="E455:E456"/>
    <mergeCell ref="F455:F456"/>
    <mergeCell ref="E457:E458"/>
    <mergeCell ref="F457:F458"/>
    <mergeCell ref="C455:D456"/>
    <mergeCell ref="I482:I483"/>
    <mergeCell ref="J482:J483"/>
    <mergeCell ref="C482:F483"/>
    <mergeCell ref="E459:F460"/>
    <mergeCell ref="E461:F462"/>
    <mergeCell ref="G461:I462"/>
    <mergeCell ref="G459:I460"/>
    <mergeCell ref="E506:N506"/>
    <mergeCell ref="A507:A517"/>
    <mergeCell ref="C508:D509"/>
    <mergeCell ref="E508:E509"/>
    <mergeCell ref="F508:F509"/>
    <mergeCell ref="G508:G509"/>
    <mergeCell ref="H508:H509"/>
    <mergeCell ref="G490:I491"/>
    <mergeCell ref="J490:L491"/>
    <mergeCell ref="M490:N491"/>
    <mergeCell ref="G488:I489"/>
    <mergeCell ref="J488:L489"/>
    <mergeCell ref="M488:N489"/>
    <mergeCell ref="C484:F485"/>
    <mergeCell ref="L510:L511"/>
    <mergeCell ref="M510:M511"/>
    <mergeCell ref="N510:N511"/>
    <mergeCell ref="C516:D517"/>
    <mergeCell ref="E516:F517"/>
    <mergeCell ref="G516:I517"/>
    <mergeCell ref="J516:L517"/>
    <mergeCell ref="M516:N517"/>
    <mergeCell ref="C490:F491"/>
    <mergeCell ref="K494:L494"/>
    <mergeCell ref="N494:O494"/>
    <mergeCell ref="L484:L485"/>
    <mergeCell ref="M484:M485"/>
    <mergeCell ref="N484:N485"/>
    <mergeCell ref="O484:O485"/>
    <mergeCell ref="P530:P531"/>
    <mergeCell ref="O510:O511"/>
    <mergeCell ref="P510:P511"/>
    <mergeCell ref="C512:D513"/>
    <mergeCell ref="E512:E513"/>
    <mergeCell ref="F512:F513"/>
    <mergeCell ref="G512:G513"/>
    <mergeCell ref="H512:H513"/>
    <mergeCell ref="O508:O509"/>
    <mergeCell ref="P508:P509"/>
    <mergeCell ref="C510:D511"/>
    <mergeCell ref="E510:E511"/>
    <mergeCell ref="F510:F511"/>
    <mergeCell ref="G510:G511"/>
    <mergeCell ref="H510:H511"/>
    <mergeCell ref="I510:I511"/>
    <mergeCell ref="J510:J511"/>
    <mergeCell ref="K510:K511"/>
    <mergeCell ref="I508:I509"/>
    <mergeCell ref="J508:J509"/>
    <mergeCell ref="K508:K509"/>
    <mergeCell ref="L508:L509"/>
    <mergeCell ref="M508:M509"/>
    <mergeCell ref="N508:N509"/>
    <mergeCell ref="P532:P533"/>
    <mergeCell ref="C534:D535"/>
    <mergeCell ref="E534:E535"/>
    <mergeCell ref="F534:F535"/>
    <mergeCell ref="G534:G535"/>
    <mergeCell ref="H534:H535"/>
    <mergeCell ref="C519:G526"/>
    <mergeCell ref="I519:P525"/>
    <mergeCell ref="O512:O513"/>
    <mergeCell ref="P512:P513"/>
    <mergeCell ref="C514:D515"/>
    <mergeCell ref="E514:F515"/>
    <mergeCell ref="G514:I515"/>
    <mergeCell ref="J514:L515"/>
    <mergeCell ref="M514:N515"/>
    <mergeCell ref="I512:I513"/>
    <mergeCell ref="J512:J513"/>
    <mergeCell ref="K512:K513"/>
    <mergeCell ref="L512:L513"/>
    <mergeCell ref="M512:M513"/>
    <mergeCell ref="N512:N513"/>
    <mergeCell ref="C532:D533"/>
    <mergeCell ref="E532:E533"/>
    <mergeCell ref="F532:F533"/>
    <mergeCell ref="G532:G533"/>
    <mergeCell ref="H532:H533"/>
    <mergeCell ref="I532:I533"/>
    <mergeCell ref="K530:K531"/>
    <mergeCell ref="L530:L531"/>
    <mergeCell ref="M530:M531"/>
    <mergeCell ref="N530:N531"/>
    <mergeCell ref="O530:O531"/>
    <mergeCell ref="O532:O533"/>
    <mergeCell ref="M554:M555"/>
    <mergeCell ref="N554:N555"/>
    <mergeCell ref="O554:O555"/>
    <mergeCell ref="P554:P555"/>
    <mergeCell ref="H556:H557"/>
    <mergeCell ref="I556:I557"/>
    <mergeCell ref="J556:J557"/>
    <mergeCell ref="K556:K557"/>
    <mergeCell ref="L556:L557"/>
    <mergeCell ref="A520:A521"/>
    <mergeCell ref="E528:N528"/>
    <mergeCell ref="A530:B535"/>
    <mergeCell ref="C530:D531"/>
    <mergeCell ref="E530:E531"/>
    <mergeCell ref="F530:F531"/>
    <mergeCell ref="G530:G531"/>
    <mergeCell ref="H530:H531"/>
    <mergeCell ref="I530:I531"/>
    <mergeCell ref="J530:J531"/>
    <mergeCell ref="C538:D539"/>
    <mergeCell ref="E538:F539"/>
    <mergeCell ref="G538:I539"/>
    <mergeCell ref="J538:L539"/>
    <mergeCell ref="M538:N539"/>
    <mergeCell ref="C543:G550"/>
    <mergeCell ref="I543:P549"/>
    <mergeCell ref="M534:M535"/>
    <mergeCell ref="N534:N535"/>
    <mergeCell ref="O534:O535"/>
    <mergeCell ref="P534:P535"/>
    <mergeCell ref="C536:D537"/>
    <mergeCell ref="O558:O559"/>
    <mergeCell ref="P558:P559"/>
    <mergeCell ref="C560:G561"/>
    <mergeCell ref="H560:I561"/>
    <mergeCell ref="J560:L561"/>
    <mergeCell ref="M560:N561"/>
    <mergeCell ref="M556:M557"/>
    <mergeCell ref="N556:N557"/>
    <mergeCell ref="O556:O557"/>
    <mergeCell ref="P556:P557"/>
    <mergeCell ref="C558:G559"/>
    <mergeCell ref="H558:H559"/>
    <mergeCell ref="I558:I559"/>
    <mergeCell ref="J558:J559"/>
    <mergeCell ref="I534:I535"/>
    <mergeCell ref="J534:J535"/>
    <mergeCell ref="K534:K535"/>
    <mergeCell ref="L534:L535"/>
    <mergeCell ref="E536:F537"/>
    <mergeCell ref="G536:I537"/>
    <mergeCell ref="J536:L537"/>
    <mergeCell ref="M536:N537"/>
    <mergeCell ref="G581:G582"/>
    <mergeCell ref="H581:H582"/>
    <mergeCell ref="I581:I582"/>
    <mergeCell ref="J581:J582"/>
    <mergeCell ref="K581:K582"/>
    <mergeCell ref="L577:L578"/>
    <mergeCell ref="M577:M578"/>
    <mergeCell ref="N577:N578"/>
    <mergeCell ref="O577:O578"/>
    <mergeCell ref="G579:G580"/>
    <mergeCell ref="H579:H580"/>
    <mergeCell ref="I579:I580"/>
    <mergeCell ref="J579:J580"/>
    <mergeCell ref="K579:K580"/>
    <mergeCell ref="A544:A545"/>
    <mergeCell ref="H552:N552"/>
    <mergeCell ref="A553:A563"/>
    <mergeCell ref="D553:G553"/>
    <mergeCell ref="C554:G555"/>
    <mergeCell ref="H554:H555"/>
    <mergeCell ref="I554:I555"/>
    <mergeCell ref="J554:J555"/>
    <mergeCell ref="K554:K555"/>
    <mergeCell ref="L554:L555"/>
    <mergeCell ref="C562:G563"/>
    <mergeCell ref="H562:I563"/>
    <mergeCell ref="J562:L563"/>
    <mergeCell ref="M562:N563"/>
    <mergeCell ref="C567:G574"/>
    <mergeCell ref="I567:P574"/>
    <mergeCell ref="M558:M559"/>
    <mergeCell ref="N558:N559"/>
    <mergeCell ref="I577:I578"/>
    <mergeCell ref="J577:J578"/>
    <mergeCell ref="K577:K578"/>
    <mergeCell ref="A442:A443"/>
    <mergeCell ref="G453:N453"/>
    <mergeCell ref="A454:B462"/>
    <mergeCell ref="G455:G456"/>
    <mergeCell ref="H455:H456"/>
    <mergeCell ref="I455:I456"/>
    <mergeCell ref="J455:J456"/>
    <mergeCell ref="K455:K456"/>
    <mergeCell ref="L455:L456"/>
    <mergeCell ref="J459:L460"/>
    <mergeCell ref="M459:N460"/>
    <mergeCell ref="G457:G458"/>
    <mergeCell ref="H457:H458"/>
    <mergeCell ref="I457:I458"/>
    <mergeCell ref="J457:J458"/>
    <mergeCell ref="K457:K458"/>
    <mergeCell ref="K558:K559"/>
    <mergeCell ref="L558:L559"/>
    <mergeCell ref="J532:J533"/>
    <mergeCell ref="K532:K533"/>
    <mergeCell ref="L532:L533"/>
    <mergeCell ref="M532:M533"/>
    <mergeCell ref="N532:N533"/>
    <mergeCell ref="C497:G504"/>
    <mergeCell ref="I497:P503"/>
    <mergeCell ref="A498:A499"/>
    <mergeCell ref="A481:B494"/>
    <mergeCell ref="G482:G483"/>
    <mergeCell ref="H482:H483"/>
    <mergeCell ref="C585:F586"/>
    <mergeCell ref="G585:H586"/>
    <mergeCell ref="I585:K586"/>
    <mergeCell ref="L585:M586"/>
    <mergeCell ref="C441:G451"/>
    <mergeCell ref="I441:P447"/>
    <mergeCell ref="M455:M456"/>
    <mergeCell ref="N455:N456"/>
    <mergeCell ref="O455:O456"/>
    <mergeCell ref="P455:P456"/>
    <mergeCell ref="L581:L582"/>
    <mergeCell ref="M581:M582"/>
    <mergeCell ref="N581:N582"/>
    <mergeCell ref="O581:O582"/>
    <mergeCell ref="C583:F584"/>
    <mergeCell ref="G583:H584"/>
    <mergeCell ref="I583:K584"/>
    <mergeCell ref="L583:M584"/>
    <mergeCell ref="L579:L580"/>
    <mergeCell ref="M579:M580"/>
    <mergeCell ref="N579:N580"/>
    <mergeCell ref="O579:O580"/>
    <mergeCell ref="J461:L462"/>
    <mergeCell ref="M461:N462"/>
    <mergeCell ref="J465:K465"/>
    <mergeCell ref="N465:O465"/>
    <mergeCell ref="L457:L458"/>
    <mergeCell ref="M457:M458"/>
    <mergeCell ref="N457:N458"/>
    <mergeCell ref="O457:O458"/>
    <mergeCell ref="G577:G578"/>
    <mergeCell ref="H577:H578"/>
    <mergeCell ref="B1:J2"/>
    <mergeCell ref="K1:P2"/>
    <mergeCell ref="K4:L6"/>
    <mergeCell ref="O5:O6"/>
    <mergeCell ref="P5:P6"/>
    <mergeCell ref="B7:C7"/>
    <mergeCell ref="D7:E7"/>
    <mergeCell ref="B8:C8"/>
    <mergeCell ref="D8:E8"/>
    <mergeCell ref="C581:F582"/>
    <mergeCell ref="C579:F580"/>
    <mergeCell ref="C556:G557"/>
    <mergeCell ref="C347:F348"/>
    <mergeCell ref="C345:F346"/>
    <mergeCell ref="E317:N317"/>
    <mergeCell ref="A253:P253"/>
    <mergeCell ref="C121:G122"/>
    <mergeCell ref="C119:G120"/>
    <mergeCell ref="C115:G116"/>
    <mergeCell ref="C93:G94"/>
    <mergeCell ref="C91:G92"/>
    <mergeCell ref="C70:F71"/>
    <mergeCell ref="C68:F69"/>
    <mergeCell ref="C47:F48"/>
    <mergeCell ref="C45:F46"/>
    <mergeCell ref="A4:E6"/>
    <mergeCell ref="M4:N6"/>
    <mergeCell ref="A568:A569"/>
    <mergeCell ref="G575:N575"/>
    <mergeCell ref="C576:F576"/>
    <mergeCell ref="A577:B582"/>
    <mergeCell ref="C577:F578"/>
    <mergeCell ref="E265:E266"/>
    <mergeCell ref="F265:F266"/>
    <mergeCell ref="G265:G266"/>
    <mergeCell ref="E267:E268"/>
    <mergeCell ref="F267:F268"/>
    <mergeCell ref="G267:G268"/>
    <mergeCell ref="E269:E270"/>
    <mergeCell ref="F269:F270"/>
    <mergeCell ref="G269:G270"/>
    <mergeCell ref="E271:E272"/>
    <mergeCell ref="F271:F272"/>
    <mergeCell ref="G271:G272"/>
    <mergeCell ref="C265:D266"/>
    <mergeCell ref="C267:D268"/>
    <mergeCell ref="C269:D270"/>
    <mergeCell ref="C271:D272"/>
    <mergeCell ref="C273:D274"/>
    <mergeCell ref="C275:D276"/>
    <mergeCell ref="H269:H270"/>
    <mergeCell ref="I269:I270"/>
    <mergeCell ref="E273:F274"/>
    <mergeCell ref="E275:F276"/>
    <mergeCell ref="G273:I274"/>
    <mergeCell ref="G275:I276"/>
  </mergeCells>
  <pageMargins left="0.23622047244094491" right="0" top="0" bottom="0" header="0.11811023622047245" footer="0.11811023622047245"/>
  <pageSetup paperSize="9" scale="29" orientation="portrait" r:id="rId1"/>
  <rowBreaks count="5" manualBreakCount="5">
    <brk id="126" max="15" man="1"/>
    <brk id="157" max="15" man="1"/>
    <brk id="252" max="15" man="1"/>
    <brk id="372" max="15" man="1"/>
    <brk id="466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Group Box 1">
              <controlPr defaultSize="0" autoFill="0" autoPict="0">
                <anchor moveWithCells="1">
                  <from>
                    <xdr:col>2</xdr:col>
                    <xdr:colOff>6350</xdr:colOff>
                    <xdr:row>277</xdr:row>
                    <xdr:rowOff>38100</xdr:rowOff>
                  </from>
                  <to>
                    <xdr:col>8</xdr:col>
                    <xdr:colOff>82550</xdr:colOff>
                    <xdr:row>279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31750</xdr:colOff>
                    <xdr:row>277</xdr:row>
                    <xdr:rowOff>101600</xdr:rowOff>
                  </from>
                  <to>
                    <xdr:col>3</xdr:col>
                    <xdr:colOff>190500</xdr:colOff>
                    <xdr:row>278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304800</xdr:colOff>
                    <xdr:row>277</xdr:row>
                    <xdr:rowOff>95250</xdr:rowOff>
                  </from>
                  <to>
                    <xdr:col>5</xdr:col>
                    <xdr:colOff>0</xdr:colOff>
                    <xdr:row>278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5</xdr:col>
                    <xdr:colOff>12700</xdr:colOff>
                    <xdr:row>277</xdr:row>
                    <xdr:rowOff>101600</xdr:rowOff>
                  </from>
                  <to>
                    <xdr:col>8</xdr:col>
                    <xdr:colOff>50800</xdr:colOff>
                    <xdr:row>278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Group Box 5">
              <controlPr defaultSize="0" autoFill="0" autoPict="0">
                <anchor moveWithCells="1">
                  <from>
                    <xdr:col>2</xdr:col>
                    <xdr:colOff>6350</xdr:colOff>
                    <xdr:row>329</xdr:row>
                    <xdr:rowOff>38100</xdr:rowOff>
                  </from>
                  <to>
                    <xdr:col>8</xdr:col>
                    <xdr:colOff>82550</xdr:colOff>
                    <xdr:row>331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Option Button 6">
              <controlPr defaultSize="0" autoFill="0" autoLine="0" autoPict="0">
                <anchor moveWithCells="1">
                  <from>
                    <xdr:col>2</xdr:col>
                    <xdr:colOff>31750</xdr:colOff>
                    <xdr:row>329</xdr:row>
                    <xdr:rowOff>101600</xdr:rowOff>
                  </from>
                  <to>
                    <xdr:col>3</xdr:col>
                    <xdr:colOff>190500</xdr:colOff>
                    <xdr:row>330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Option Button 7">
              <controlPr defaultSize="0" autoFill="0" autoLine="0" autoPict="0">
                <anchor moveWithCells="1">
                  <from>
                    <xdr:col>3</xdr:col>
                    <xdr:colOff>304800</xdr:colOff>
                    <xdr:row>329</xdr:row>
                    <xdr:rowOff>95250</xdr:rowOff>
                  </from>
                  <to>
                    <xdr:col>5</xdr:col>
                    <xdr:colOff>0</xdr:colOff>
                    <xdr:row>330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Option Button 8">
              <controlPr defaultSize="0" autoFill="0" autoLine="0" autoPict="0">
                <anchor moveWithCells="1">
                  <from>
                    <xdr:col>5</xdr:col>
                    <xdr:colOff>12700</xdr:colOff>
                    <xdr:row>329</xdr:row>
                    <xdr:rowOff>101600</xdr:rowOff>
                  </from>
                  <to>
                    <xdr:col>8</xdr:col>
                    <xdr:colOff>50800</xdr:colOff>
                    <xdr:row>330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Group Box 9">
              <controlPr defaultSize="0" autoFill="0" autoPict="0">
                <anchor moveWithCells="1">
                  <from>
                    <xdr:col>2</xdr:col>
                    <xdr:colOff>6350</xdr:colOff>
                    <xdr:row>305</xdr:row>
                    <xdr:rowOff>38100</xdr:rowOff>
                  </from>
                  <to>
                    <xdr:col>8</xdr:col>
                    <xdr:colOff>82550</xdr:colOff>
                    <xdr:row>307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Option Button 10">
              <controlPr defaultSize="0" autoFill="0" autoLine="0" autoPict="0">
                <anchor moveWithCells="1">
                  <from>
                    <xdr:col>2</xdr:col>
                    <xdr:colOff>31750</xdr:colOff>
                    <xdr:row>305</xdr:row>
                    <xdr:rowOff>101600</xdr:rowOff>
                  </from>
                  <to>
                    <xdr:col>3</xdr:col>
                    <xdr:colOff>190500</xdr:colOff>
                    <xdr:row>306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Option Button 11">
              <controlPr defaultSize="0" autoFill="0" autoLine="0" autoPict="0">
                <anchor moveWithCells="1">
                  <from>
                    <xdr:col>3</xdr:col>
                    <xdr:colOff>304800</xdr:colOff>
                    <xdr:row>305</xdr:row>
                    <xdr:rowOff>95250</xdr:rowOff>
                  </from>
                  <to>
                    <xdr:col>5</xdr:col>
                    <xdr:colOff>0</xdr:colOff>
                    <xdr:row>306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Option Button 12">
              <controlPr defaultSize="0" autoFill="0" autoLine="0" autoPict="0">
                <anchor moveWithCells="1">
                  <from>
                    <xdr:col>5</xdr:col>
                    <xdr:colOff>12700</xdr:colOff>
                    <xdr:row>305</xdr:row>
                    <xdr:rowOff>101600</xdr:rowOff>
                  </from>
                  <to>
                    <xdr:col>8</xdr:col>
                    <xdr:colOff>50800</xdr:colOff>
                    <xdr:row>306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Group Box 13">
              <controlPr defaultSize="0" autoFill="0" autoPict="0">
                <anchor moveWithCells="1">
                  <from>
                    <xdr:col>2</xdr:col>
                    <xdr:colOff>6350</xdr:colOff>
                    <xdr:row>492</xdr:row>
                    <xdr:rowOff>38100</xdr:rowOff>
                  </from>
                  <to>
                    <xdr:col>8</xdr:col>
                    <xdr:colOff>82550</xdr:colOff>
                    <xdr:row>494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Option Button 14">
              <controlPr defaultSize="0" autoFill="0" autoLine="0" autoPict="0">
                <anchor moveWithCells="1">
                  <from>
                    <xdr:col>2</xdr:col>
                    <xdr:colOff>25400</xdr:colOff>
                    <xdr:row>492</xdr:row>
                    <xdr:rowOff>82550</xdr:rowOff>
                  </from>
                  <to>
                    <xdr:col>3</xdr:col>
                    <xdr:colOff>184150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Option Button 15">
              <controlPr defaultSize="0" autoFill="0" autoLine="0" autoPict="0">
                <anchor moveWithCells="1">
                  <from>
                    <xdr:col>3</xdr:col>
                    <xdr:colOff>260350</xdr:colOff>
                    <xdr:row>492</xdr:row>
                    <xdr:rowOff>82550</xdr:rowOff>
                  </from>
                  <to>
                    <xdr:col>4</xdr:col>
                    <xdr:colOff>241300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Option Button 16">
              <controlPr defaultSize="0" autoFill="0" autoLine="0" autoPict="0">
                <anchor moveWithCells="1">
                  <from>
                    <xdr:col>5</xdr:col>
                    <xdr:colOff>19050</xdr:colOff>
                    <xdr:row>492</xdr:row>
                    <xdr:rowOff>76200</xdr:rowOff>
                  </from>
                  <to>
                    <xdr:col>8</xdr:col>
                    <xdr:colOff>50800</xdr:colOff>
                    <xdr:row>493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Group Box 17">
              <controlPr defaultSize="0" autoFill="0" autoPict="0">
                <anchor moveWithCells="1">
                  <from>
                    <xdr:col>2</xdr:col>
                    <xdr:colOff>6350</xdr:colOff>
                    <xdr:row>492</xdr:row>
                    <xdr:rowOff>38100</xdr:rowOff>
                  </from>
                  <to>
                    <xdr:col>8</xdr:col>
                    <xdr:colOff>82550</xdr:colOff>
                    <xdr:row>494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Option Button 18">
              <controlPr defaultSize="0" autoFill="0" autoLine="0" autoPict="0">
                <anchor moveWithCells="1">
                  <from>
                    <xdr:col>2</xdr:col>
                    <xdr:colOff>25400</xdr:colOff>
                    <xdr:row>492</xdr:row>
                    <xdr:rowOff>82550</xdr:rowOff>
                  </from>
                  <to>
                    <xdr:col>3</xdr:col>
                    <xdr:colOff>184150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Option Button 19">
              <controlPr defaultSize="0" autoFill="0" autoLine="0" autoPict="0">
                <anchor moveWithCells="1">
                  <from>
                    <xdr:col>3</xdr:col>
                    <xdr:colOff>260350</xdr:colOff>
                    <xdr:row>492</xdr:row>
                    <xdr:rowOff>82550</xdr:rowOff>
                  </from>
                  <to>
                    <xdr:col>4</xdr:col>
                    <xdr:colOff>241300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Option Button 20">
              <controlPr defaultSize="0" autoFill="0" autoLine="0" autoPict="0">
                <anchor moveWithCells="1">
                  <from>
                    <xdr:col>5</xdr:col>
                    <xdr:colOff>19050</xdr:colOff>
                    <xdr:row>492</xdr:row>
                    <xdr:rowOff>76200</xdr:rowOff>
                  </from>
                  <to>
                    <xdr:col>8</xdr:col>
                    <xdr:colOff>50800</xdr:colOff>
                    <xdr:row>493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Group Box 21">
              <controlPr defaultSize="0" autoFill="0" autoPict="0">
                <anchor moveWithCells="1">
                  <from>
                    <xdr:col>2</xdr:col>
                    <xdr:colOff>6350</xdr:colOff>
                    <xdr:row>492</xdr:row>
                    <xdr:rowOff>38100</xdr:rowOff>
                  </from>
                  <to>
                    <xdr:col>8</xdr:col>
                    <xdr:colOff>82550</xdr:colOff>
                    <xdr:row>494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Option Button 22">
              <controlPr defaultSize="0" autoFill="0" autoLine="0" autoPict="0">
                <anchor moveWithCells="1">
                  <from>
                    <xdr:col>2</xdr:col>
                    <xdr:colOff>25400</xdr:colOff>
                    <xdr:row>492</xdr:row>
                    <xdr:rowOff>82550</xdr:rowOff>
                  </from>
                  <to>
                    <xdr:col>3</xdr:col>
                    <xdr:colOff>184150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Option Button 23">
              <controlPr defaultSize="0" autoFill="0" autoLine="0" autoPict="0">
                <anchor moveWithCells="1">
                  <from>
                    <xdr:col>3</xdr:col>
                    <xdr:colOff>260350</xdr:colOff>
                    <xdr:row>492</xdr:row>
                    <xdr:rowOff>82550</xdr:rowOff>
                  </from>
                  <to>
                    <xdr:col>4</xdr:col>
                    <xdr:colOff>241300</xdr:colOff>
                    <xdr:row>493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Option Button 24">
              <controlPr defaultSize="0" autoFill="0" autoLine="0" autoPict="0">
                <anchor moveWithCells="1">
                  <from>
                    <xdr:col>5</xdr:col>
                    <xdr:colOff>19050</xdr:colOff>
                    <xdr:row>492</xdr:row>
                    <xdr:rowOff>76200</xdr:rowOff>
                  </from>
                  <to>
                    <xdr:col>8</xdr:col>
                    <xdr:colOff>50800</xdr:colOff>
                    <xdr:row>493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Group Box 25">
              <controlPr defaultSize="0" autoFill="0" autoPict="0">
                <anchor moveWithCells="1">
                  <from>
                    <xdr:col>2</xdr:col>
                    <xdr:colOff>6350</xdr:colOff>
                    <xdr:row>463</xdr:row>
                    <xdr:rowOff>38100</xdr:rowOff>
                  </from>
                  <to>
                    <xdr:col>8</xdr:col>
                    <xdr:colOff>82550</xdr:colOff>
                    <xdr:row>465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Option Button 26">
              <controlPr defaultSize="0" autoFill="0" autoLine="0" autoPict="0">
                <anchor moveWithCells="1">
                  <from>
                    <xdr:col>2</xdr:col>
                    <xdr:colOff>25400</xdr:colOff>
                    <xdr:row>463</xdr:row>
                    <xdr:rowOff>82550</xdr:rowOff>
                  </from>
                  <to>
                    <xdr:col>3</xdr:col>
                    <xdr:colOff>184150</xdr:colOff>
                    <xdr:row>464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Option Button 27">
              <controlPr defaultSize="0" autoFill="0" autoLine="0" autoPict="0">
                <anchor moveWithCells="1">
                  <from>
                    <xdr:col>3</xdr:col>
                    <xdr:colOff>260350</xdr:colOff>
                    <xdr:row>463</xdr:row>
                    <xdr:rowOff>82550</xdr:rowOff>
                  </from>
                  <to>
                    <xdr:col>4</xdr:col>
                    <xdr:colOff>241300</xdr:colOff>
                    <xdr:row>464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Option Button 28">
              <controlPr defaultSize="0" autoFill="0" autoLine="0" autoPict="0">
                <anchor moveWithCells="1">
                  <from>
                    <xdr:col>5</xdr:col>
                    <xdr:colOff>19050</xdr:colOff>
                    <xdr:row>463</xdr:row>
                    <xdr:rowOff>76200</xdr:rowOff>
                  </from>
                  <to>
                    <xdr:col>8</xdr:col>
                    <xdr:colOff>50800</xdr:colOff>
                    <xdr:row>464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</vt:lpstr>
      <vt:lpstr>'Бланк заказа'!Область_печати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Лошадкин Владимир</dc:creator>
  <cp:lastModifiedBy>Светлана</cp:lastModifiedBy>
  <cp:lastPrinted>2025-09-30T12:39:04Z</cp:lastPrinted>
  <dcterms:created xsi:type="dcterms:W3CDTF">2017-06-25T14:38:47Z</dcterms:created>
  <dcterms:modified xsi:type="dcterms:W3CDTF">2025-11-01T08:04:31Z</dcterms:modified>
</cp:coreProperties>
</file>