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Прайсы\"/>
    </mc:Choice>
  </mc:AlternateContent>
  <xr:revisionPtr revIDLastSave="0" documentId="13_ncr:1_{BF913ABD-10A8-414B-AEB8-CED292AE8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  <sheet name="материал" sheetId="3" state="hidden" r:id="rId2"/>
  </sheets>
  <definedNames>
    <definedName name="_xlnm.Print_Titles" localSheetId="0">прайс!$16:$16</definedName>
    <definedName name="_xlnm.Print_Area" localSheetId="0">прайс!$A$1:$H$66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6" i="1"/>
  <c r="H55" i="1"/>
  <c r="H54" i="1"/>
  <c r="H53" i="1"/>
  <c r="H52" i="1"/>
  <c r="H51" i="1"/>
  <c r="H50" i="1"/>
  <c r="H45" i="1"/>
  <c r="H37" i="1"/>
  <c r="H30" i="1" l="1"/>
  <c r="H31" i="1"/>
  <c r="H32" i="1"/>
  <c r="H29" i="1"/>
  <c r="H21" i="1"/>
  <c r="H22" i="1"/>
  <c r="H23" i="1"/>
  <c r="H24" i="1"/>
  <c r="H25" i="1"/>
  <c r="H26" i="1"/>
  <c r="H27" i="1"/>
  <c r="H20" i="1"/>
  <c r="G65" i="1"/>
  <c r="H65" i="1" s="1"/>
  <c r="G64" i="1"/>
  <c r="H64" i="1" s="1"/>
  <c r="G63" i="1"/>
  <c r="H63" i="1" s="1"/>
  <c r="G62" i="1"/>
  <c r="H62" i="1" s="1"/>
  <c r="G61" i="1"/>
  <c r="H61" i="1" s="1"/>
  <c r="G49" i="1"/>
  <c r="H49" i="1" s="1"/>
  <c r="G48" i="1" l="1"/>
  <c r="H48" i="1" s="1"/>
  <c r="G47" i="1"/>
  <c r="H47" i="1" s="1"/>
  <c r="G43" i="1" l="1"/>
  <c r="H43" i="1" s="1"/>
  <c r="G44" i="1"/>
  <c r="H44" i="1" s="1"/>
  <c r="G41" i="1"/>
  <c r="H41" i="1" s="1"/>
  <c r="G42" i="1"/>
  <c r="H42" i="1" s="1"/>
  <c r="G40" i="1" l="1"/>
  <c r="H40" i="1" s="1"/>
  <c r="G38" i="1"/>
  <c r="H38" i="1" s="1"/>
  <c r="G35" i="1"/>
  <c r="H35" i="1" s="1"/>
  <c r="G39" i="1"/>
  <c r="H39" i="1" s="1"/>
  <c r="G36" i="1"/>
  <c r="H36" i="1" s="1"/>
  <c r="G34" i="1" l="1"/>
  <c r="H34" i="1" s="1"/>
</calcChain>
</file>

<file path=xl/sharedStrings.xml><?xml version="1.0" encoding="utf-8"?>
<sst xmlns="http://schemas.openxmlformats.org/spreadsheetml/2006/main" count="165" uniqueCount="102">
  <si>
    <t>ОБЩЕСТВО С ОГРАНИЧЕННОЙ ОТВЕТСТВЕННОСТЬЮ</t>
  </si>
  <si>
    <t>«ТехноГрупп»</t>
  </si>
  <si>
    <t>Ед. изм.</t>
  </si>
  <si>
    <t>Цена с НДС, 
руб</t>
  </si>
  <si>
    <t xml:space="preserve">390011, г.Рязань, район Южный Промузел, дом 15
ИНН 6230081397 КПП 623001001
</t>
  </si>
  <si>
    <t>Наименование</t>
  </si>
  <si>
    <t>ПРАЙС-ЛИСТ НА ВЫПОЛНЕНИЕ РАБОТ ПО БЛАГОУСТРОЙСТВУ</t>
  </si>
  <si>
    <t>м3</t>
  </si>
  <si>
    <t>Выезд специалиста на объект, консультация, составление предварительной сметы затрат</t>
  </si>
  <si>
    <t>бесплатно</t>
  </si>
  <si>
    <t>Подготовительные работы</t>
  </si>
  <si>
    <t>м2</t>
  </si>
  <si>
    <t>Разборка асфальтобетонного покрытия толщиной 5 см вручную с погрузкой и вывозом</t>
  </si>
  <si>
    <t>Фрезерование асфальтобетонного покрытия толщиной до 10 см с погрузкой и вывозом</t>
  </si>
  <si>
    <t>Фрезерование асфальтобетонного покрытия толщиной до 5 см с погрузкой и вывозом</t>
  </si>
  <si>
    <t>Нарезка швов в асфальтобетонном покрытии</t>
  </si>
  <si>
    <t>м.п.</t>
  </si>
  <si>
    <t>Разборка покрытия из тротуарной плитки</t>
  </si>
  <si>
    <t>шт.</t>
  </si>
  <si>
    <t>Земляные работы</t>
  </si>
  <si>
    <t>Разработка грунта механизированным способом с погрузкой и вывозом</t>
  </si>
  <si>
    <t>Разработка грунта механизированным способом в отвал</t>
  </si>
  <si>
    <t>Разработка грунта вручную</t>
  </si>
  <si>
    <t>Планировка и уплотнение существующего основания</t>
  </si>
  <si>
    <t>Устройство дорожной одежды</t>
  </si>
  <si>
    <t>Демонтаж бортовых камней БР 100.30.15</t>
  </si>
  <si>
    <t>Демонтаж бортовых камней БР 100.20.8</t>
  </si>
  <si>
    <t>№ п/п</t>
  </si>
  <si>
    <t>Устройство основания из стабилизированного грунта толщиной 50 см</t>
  </si>
  <si>
    <t>Работа</t>
  </si>
  <si>
    <t>Материал</t>
  </si>
  <si>
    <t>Цена с НДС, руб.</t>
  </si>
  <si>
    <t>Песок</t>
  </si>
  <si>
    <t>Грунт стабилизированный</t>
  </si>
  <si>
    <t>Ед. изм-я</t>
  </si>
  <si>
    <t>Устройство песчаного основания вручную толщиной 10 см</t>
  </si>
  <si>
    <t>Щебень фр. 40-70</t>
  </si>
  <si>
    <t>Устройство песчаного основания механизированным способом толщиной 10 см</t>
  </si>
  <si>
    <t>Устройство щебеночного основания механизированным способом толщиной 10 см</t>
  </si>
  <si>
    <t>Устройство щебеночного основания вручную толщиной 10 см</t>
  </si>
  <si>
    <t>Укладка геотекстиля</t>
  </si>
  <si>
    <t>Геотекстиль</t>
  </si>
  <si>
    <t>Розлив битумной эмульсии</t>
  </si>
  <si>
    <t>Эмульсия битумная</t>
  </si>
  <si>
    <t>А/б на известняке</t>
  </si>
  <si>
    <t>тн</t>
  </si>
  <si>
    <t>А/б на граните</t>
  </si>
  <si>
    <t>Устройство покрытия из асфальтобетона на известняковом щебне толщиной 5 см механизированным способом</t>
  </si>
  <si>
    <t>Устройство покрытия из асфальтобетона на гранитном щебне толщиной 5 см механизированным способом</t>
  </si>
  <si>
    <t>ЩМА</t>
  </si>
  <si>
    <t>Устройство покрытия из асфальтобетона толщиной 5 см вручную</t>
  </si>
  <si>
    <t>Устройство покрытия из тротуарной плитки на пескоцементном основании (без стоимости плитки)</t>
  </si>
  <si>
    <t>А/б ОМС</t>
  </si>
  <si>
    <t>Пескосмесь</t>
  </si>
  <si>
    <t>Ямочный ремонт асфальтобетонного покрытия толщиной слоя 5 см</t>
  </si>
  <si>
    <t>Обустройство и озеленение</t>
  </si>
  <si>
    <t>Установка бортового камня БР 100.30.15</t>
  </si>
  <si>
    <t>БР 100.30.15</t>
  </si>
  <si>
    <t>БР 100.20.8</t>
  </si>
  <si>
    <t>Бетон М-150</t>
  </si>
  <si>
    <t>Установка бортового камня БР 100.20.8</t>
  </si>
  <si>
    <t>Земля растительная</t>
  </si>
  <si>
    <t>Щебень фр. 20-40</t>
  </si>
  <si>
    <t>Трава</t>
  </si>
  <si>
    <t>кг</t>
  </si>
  <si>
    <t>Основные типы конструкций</t>
  </si>
  <si>
    <t>Тип конструкции</t>
  </si>
  <si>
    <t>♦ песчаное основание h=50 см.
♦ геотекстиль
♦ щебеночное основание (щеб. М1000 фр.40-70), h=25 см.;
♦ георешетка;
♦ щебеночное основание (щеб. М1000 фр.20-40), h=13 см.;
♦ а/б покрытие тип ПКЗ,  h=7 см.;
♦ а/б покрытие тип Б марка II,  h=5 см.;
♦ а/б покрытие тип ЩМА-15, h=4 см.</t>
  </si>
  <si>
    <t>Структура конструкции</t>
  </si>
  <si>
    <t>Георешетка</t>
  </si>
  <si>
    <t>Б II гранит</t>
  </si>
  <si>
    <t>ЩМА-15 на ПБВ</t>
  </si>
  <si>
    <r>
      <rPr>
        <b/>
        <i/>
        <sz val="12"/>
        <color rgb="FF000000"/>
        <rFont val="Bookman Old Style"/>
        <family val="1"/>
        <charset val="204"/>
      </rPr>
      <t>Тип 1:
А/б покрытие</t>
    </r>
    <r>
      <rPr>
        <sz val="12"/>
        <color indexed="8"/>
        <rFont val="Bookman Old Style"/>
        <family val="1"/>
        <charset val="204"/>
      </rPr>
      <t xml:space="preserve">
Применение:
автомобильные дороги с повышенной нагрузкой</t>
    </r>
  </si>
  <si>
    <r>
      <rPr>
        <b/>
        <i/>
        <sz val="12"/>
        <color rgb="FF000000"/>
        <rFont val="Bookman Old Style"/>
        <family val="1"/>
        <charset val="204"/>
      </rPr>
      <t>Тип 2:
А/б покрытие</t>
    </r>
    <r>
      <rPr>
        <sz val="12"/>
        <color indexed="8"/>
        <rFont val="Bookman Old Style"/>
        <family val="1"/>
        <charset val="204"/>
      </rPr>
      <t xml:space="preserve">
Применение:
автомобильные дороги и площадки с высокой нагрузкой</t>
    </r>
  </si>
  <si>
    <r>
      <rPr>
        <b/>
        <i/>
        <sz val="12"/>
        <color rgb="FF000000"/>
        <rFont val="Bookman Old Style"/>
        <family val="1"/>
        <charset val="204"/>
      </rPr>
      <t>Тип 3:
А/б покрытие</t>
    </r>
    <r>
      <rPr>
        <sz val="12"/>
        <color indexed="8"/>
        <rFont val="Bookman Old Style"/>
        <family val="1"/>
        <charset val="204"/>
      </rPr>
      <t xml:space="preserve">
Применение:
внутридворовые проезды, площадки с малой нагрузкой</t>
    </r>
  </si>
  <si>
    <t>♦ песчаное основание h=20 см.
♦ геотекстиль
♦ щебеночное основание (щеб. М400 фр.40-70), h=20 см.;
♦ щебеночное основание (щеб. М400 фр.20-40), h=5 см.;
♦ а/б покрытие тип В III,  h=5 см.;</t>
  </si>
  <si>
    <r>
      <rPr>
        <b/>
        <i/>
        <sz val="12"/>
        <color rgb="FF000000"/>
        <rFont val="Bookman Old Style"/>
        <family val="1"/>
        <charset val="204"/>
      </rPr>
      <t>Тип 4:
А/б покрытие</t>
    </r>
    <r>
      <rPr>
        <sz val="12"/>
        <color indexed="8"/>
        <rFont val="Bookman Old Style"/>
        <family val="1"/>
        <charset val="204"/>
      </rPr>
      <t xml:space="preserve">
Применение:
тротуары, отмостка</t>
    </r>
  </si>
  <si>
    <t>♦ песчаное основание h=10 см.
♦ геотекстиль
♦ щебеночное основание (щеб. М400 фр.20-40), h=12 см.;
♦ а/б покрытие тип Г III,  h=5 см.;</t>
  </si>
  <si>
    <t>ПКЗ, ПМЗ, В III</t>
  </si>
  <si>
    <t>Г III</t>
  </si>
  <si>
    <r>
      <rPr>
        <b/>
        <i/>
        <sz val="12"/>
        <color rgb="FF000000"/>
        <rFont val="Bookman Old Style"/>
        <family val="1"/>
        <charset val="204"/>
      </rPr>
      <t>Тип 5:
Тротуарная плитка</t>
    </r>
    <r>
      <rPr>
        <sz val="12"/>
        <color indexed="8"/>
        <rFont val="Bookman Old Style"/>
        <family val="1"/>
        <charset val="204"/>
      </rPr>
      <t xml:space="preserve">
Применение:
тротуары, внутридворовые проезды</t>
    </r>
  </si>
  <si>
    <t>♦ песчаное основание h=10 см.
♦ геотекстиль
♦ щебеночное основание (щеб. М400 фр.20-40), h=12 см.;
♦ тротуарная плитка на пескоцементном основании, h=5 см.;</t>
  </si>
  <si>
    <t>Плитка кирпичик</t>
  </si>
  <si>
    <t xml:space="preserve">Все цены, представленные ниже, ориентировочные, так как всё зависит от сложности проекта и объема работ.  </t>
  </si>
  <si>
    <t>♦ песчаное основание h=30 см.
♦ геотекстиль
♦ щебеночное основание (щеб. М400 фр.40-70), h=20 см.;
♦ щебеночное основание (щеб. М400 фр.20-40), h=10 см.;
♦ а/б покрытие тип ПКЗ,  h=5 см.;
♦ а/б покрытие тип Б марка II,  h=5 см.;</t>
  </si>
  <si>
    <t>Устройство водоотводных лотков (без стоимости лотков)</t>
  </si>
  <si>
    <t>Подсыпка растительного грунта толщиной 10 см с посевом трав</t>
  </si>
  <si>
    <t>Установка пешеходных ограждений (без стоимости ограждений)</t>
  </si>
  <si>
    <t>Установка дорожных знаков на металлических стойках (без стоимости материалов)</t>
  </si>
  <si>
    <t>Установка дорожных знаков на существующих опорах и стойках (без стоимости материалов)</t>
  </si>
  <si>
    <t>Нанесение горизонтальной дорожной разметки краской</t>
  </si>
  <si>
    <t>п.м.</t>
  </si>
  <si>
    <t>Нанесение горизонтальной дорожной разметки термопластиком</t>
  </si>
  <si>
    <t>Нанесение вертикальной дорожной разметки краской</t>
  </si>
  <si>
    <t>Нанесение вертикальной дорожной разметки холодным пластиком</t>
  </si>
  <si>
    <t>Регулирование крышек люков существующих колодцев в соответствии с проектной отметкой</t>
  </si>
  <si>
    <t>УТВЕРЖДАЮ</t>
  </si>
  <si>
    <t>Директор ООО "ТехноГрупп"</t>
  </si>
  <si>
    <t>____________ Лебедев А.В.</t>
  </si>
  <si>
    <t>Нанесение вертикальной дорожной разметки термопластиком</t>
  </si>
  <si>
    <t>от 23 марта 2022 г.</t>
  </si>
  <si>
    <t>Тел./факс: 42-70-07 
E-mail: tehnogrupp62@yandex.ru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</si>
</sst>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36"/>
      <color indexed="8"/>
      <name val="Century"/>
      <family val="1"/>
      <charset val="204"/>
    </font>
    <font>
      <sz val="12"/>
      <color indexed="8"/>
      <name val="Calibri"/>
      <family val="2"/>
    </font>
    <font>
      <sz val="12"/>
      <color indexed="8"/>
      <name val="Tahoma"/>
      <family val="2"/>
      <charset val="204"/>
    </font>
    <font>
      <b/>
      <i/>
      <sz val="22"/>
      <color indexed="8"/>
      <name val="Calibri"/>
      <family val="2"/>
      <charset val="204"/>
    </font>
    <font>
      <b/>
      <i/>
      <sz val="13"/>
      <color indexed="8"/>
      <name val="Century"/>
      <family val="1"/>
      <charset val="204"/>
    </font>
    <font>
      <sz val="13"/>
      <color indexed="8"/>
      <name val="Century"/>
      <family val="1"/>
      <charset val="204"/>
    </font>
    <font>
      <i/>
      <sz val="13"/>
      <color indexed="8"/>
      <name val="Century"/>
      <family val="1"/>
      <charset val="204"/>
    </font>
    <font>
      <b/>
      <sz val="10"/>
      <color indexed="8"/>
      <name val="Bookman Old Style"/>
      <family val="1"/>
      <charset val="204"/>
    </font>
    <font>
      <b/>
      <i/>
      <sz val="14.5"/>
      <color indexed="8"/>
      <name val="Bookman Old Style"/>
      <family val="1"/>
      <charset val="204"/>
    </font>
    <font>
      <sz val="12"/>
      <color indexed="8"/>
      <name val="Bookman Old Style"/>
      <family val="1"/>
      <charset val="204"/>
    </font>
    <font>
      <b/>
      <i/>
      <sz val="12"/>
      <color indexed="8"/>
      <name val="Bookman Old Style"/>
      <family val="1"/>
      <charset val="204"/>
    </font>
    <font>
      <b/>
      <sz val="11.5"/>
      <color indexed="8"/>
      <name val="Bookman Old Style"/>
      <family val="1"/>
      <charset val="204"/>
    </font>
    <font>
      <b/>
      <i/>
      <sz val="12"/>
      <color rgb="FF000000"/>
      <name val="Bookman Old Style"/>
      <family val="1"/>
      <charset val="204"/>
    </font>
    <font>
      <b/>
      <i/>
      <sz val="18"/>
      <color indexed="8"/>
      <name val="Bookman Old Style"/>
      <family val="1"/>
      <charset val="204"/>
    </font>
    <font>
      <sz val="12"/>
      <color indexed="8"/>
      <name val="Century"/>
      <family val="1"/>
      <charset val="204"/>
    </font>
    <font>
      <b/>
      <i/>
      <sz val="16"/>
      <color indexed="8"/>
      <name val="Century"/>
      <family val="1"/>
      <charset val="204"/>
    </font>
    <font>
      <b/>
      <i/>
      <sz val="26"/>
      <color indexed="8"/>
      <name val="Century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4" fontId="1" fillId="0" borderId="0" xfId="1" applyNumberFormat="1"/>
    <xf numFmtId="0" fontId="7" fillId="0" borderId="0" xfId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11" fillId="0" borderId="10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3" fontId="11" fillId="0" borderId="12" xfId="1" applyNumberFormat="1" applyFont="1" applyBorder="1" applyAlignment="1">
      <alignment horizontal="center" vertical="center" wrapText="1"/>
    </xf>
    <xf numFmtId="3" fontId="11" fillId="0" borderId="13" xfId="1" applyNumberFormat="1" applyFont="1" applyBorder="1" applyAlignment="1">
      <alignment horizontal="center" vertical="center" wrapText="1"/>
    </xf>
    <xf numFmtId="3" fontId="11" fillId="0" borderId="14" xfId="1" applyNumberFormat="1" applyFont="1" applyBorder="1" applyAlignment="1">
      <alignment horizontal="center" vertical="center" wrapText="1"/>
    </xf>
    <xf numFmtId="3" fontId="11" fillId="0" borderId="15" xfId="1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9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1" fillId="0" borderId="1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3" fillId="0" borderId="8" xfId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 wrapText="1"/>
    </xf>
    <xf numFmtId="3" fontId="11" fillId="0" borderId="23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9" fillId="0" borderId="0" xfId="1" applyFont="1" applyAlignment="1">
      <alignment horizontal="left" vertical="top" wrapText="1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left" vertical="center" wrapText="1"/>
    </xf>
    <xf numFmtId="49" fontId="11" fillId="0" borderId="3" xfId="1" applyNumberFormat="1" applyFont="1" applyBorder="1" applyAlignment="1">
      <alignment horizontal="left" vertical="center" wrapText="1"/>
    </xf>
    <xf numFmtId="49" fontId="11" fillId="0" borderId="11" xfId="1" applyNumberFormat="1" applyFont="1" applyBorder="1" applyAlignment="1">
      <alignment horizontal="left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71"/>
  <sheetViews>
    <sheetView tabSelected="1" view="pageBreakPreview" zoomScaleSheetLayoutView="100" workbookViewId="0">
      <selection activeCell="A17" sqref="A17:XFD17"/>
    </sheetView>
  </sheetViews>
  <sheetFormatPr defaultColWidth="9.140625" defaultRowHeight="15" outlineLevelCol="1" x14ac:dyDescent="0.25"/>
  <cols>
    <col min="1" max="1" width="5.42578125" style="1" customWidth="1"/>
    <col min="2" max="2" width="22" style="1" customWidth="1"/>
    <col min="3" max="3" width="32.85546875" style="1" customWidth="1"/>
    <col min="4" max="4" width="17.42578125" style="1" customWidth="1"/>
    <col min="5" max="5" width="6.42578125" style="1" customWidth="1"/>
    <col min="6" max="7" width="15.42578125" style="1" hidden="1" customWidth="1" outlineLevel="1"/>
    <col min="8" max="8" width="10.5703125" style="1" customWidth="1" collapsed="1"/>
    <col min="9" max="10" width="9.140625" style="1"/>
    <col min="11" max="11" width="15.42578125" style="1" customWidth="1"/>
    <col min="12" max="16384" width="9.140625" style="1"/>
  </cols>
  <sheetData>
    <row r="1" spans="1:8" ht="20.2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8" ht="33.75" customHeight="1" x14ac:dyDescent="0.25">
      <c r="B2" s="39" t="s">
        <v>1</v>
      </c>
      <c r="C2" s="39"/>
      <c r="D2" s="39"/>
      <c r="E2" s="39"/>
      <c r="F2" s="39"/>
      <c r="G2" s="39"/>
      <c r="H2" s="39"/>
    </row>
    <row r="3" spans="1:8" ht="15.75" customHeight="1" x14ac:dyDescent="0.55000000000000004">
      <c r="B3" s="2"/>
      <c r="C3" s="2"/>
      <c r="D3" s="2"/>
      <c r="E3" s="2"/>
      <c r="F3" s="2"/>
      <c r="G3" s="2"/>
      <c r="H3" s="2"/>
    </row>
    <row r="4" spans="1:8" ht="33" customHeight="1" x14ac:dyDescent="0.25">
      <c r="A4" s="41" t="s">
        <v>4</v>
      </c>
      <c r="B4" s="41"/>
      <c r="C4" s="41"/>
      <c r="D4" s="41" t="s">
        <v>101</v>
      </c>
      <c r="E4" s="41"/>
      <c r="F4" s="41"/>
      <c r="G4" s="41"/>
      <c r="H4" s="41"/>
    </row>
    <row r="5" spans="1:8" ht="18.75" customHeight="1" x14ac:dyDescent="0.25">
      <c r="B5" s="3"/>
      <c r="C5" s="10"/>
      <c r="D5" s="40"/>
      <c r="E5" s="40"/>
      <c r="F5" s="40"/>
      <c r="G5" s="40"/>
      <c r="H5" s="40"/>
    </row>
    <row r="6" spans="1:8" ht="18.75" customHeight="1" x14ac:dyDescent="0.25">
      <c r="B6" s="34"/>
      <c r="C6" s="34"/>
      <c r="D6" s="35" t="s">
        <v>96</v>
      </c>
      <c r="E6" s="34"/>
      <c r="F6" s="34"/>
      <c r="G6" s="34"/>
      <c r="H6" s="34"/>
    </row>
    <row r="7" spans="1:8" ht="18.75" customHeight="1" x14ac:dyDescent="0.25">
      <c r="B7" s="34"/>
      <c r="C7" s="34"/>
      <c r="D7" s="35" t="s">
        <v>97</v>
      </c>
      <c r="E7" s="34"/>
      <c r="F7" s="34"/>
      <c r="G7" s="34"/>
      <c r="H7" s="34"/>
    </row>
    <row r="8" spans="1:8" ht="18.75" customHeight="1" x14ac:dyDescent="0.25">
      <c r="B8" s="34"/>
      <c r="C8" s="34"/>
      <c r="D8" s="35"/>
      <c r="E8" s="34"/>
      <c r="F8" s="34"/>
      <c r="G8" s="34"/>
      <c r="H8" s="34"/>
    </row>
    <row r="9" spans="1:8" ht="18.75" customHeight="1" x14ac:dyDescent="0.25">
      <c r="B9" s="34"/>
      <c r="C9" s="34"/>
      <c r="D9" s="35" t="s">
        <v>98</v>
      </c>
      <c r="E9" s="34"/>
      <c r="F9" s="34"/>
      <c r="G9" s="34"/>
      <c r="H9" s="34"/>
    </row>
    <row r="10" spans="1:8" ht="18.75" customHeight="1" x14ac:dyDescent="0.25">
      <c r="B10" s="4"/>
      <c r="C10" s="4"/>
      <c r="D10" s="3"/>
      <c r="E10" s="3"/>
      <c r="F10" s="9"/>
      <c r="G10" s="9"/>
      <c r="H10" s="3"/>
    </row>
    <row r="11" spans="1:8" ht="46.5" customHeight="1" x14ac:dyDescent="0.25">
      <c r="A11" s="42" t="s">
        <v>6</v>
      </c>
      <c r="B11" s="42"/>
      <c r="C11" s="42"/>
      <c r="D11" s="42"/>
      <c r="E11" s="42"/>
      <c r="F11" s="42"/>
      <c r="G11" s="42"/>
      <c r="H11" s="42"/>
    </row>
    <row r="12" spans="1:8" ht="15.75" x14ac:dyDescent="0.25">
      <c r="A12" s="69" t="s">
        <v>100</v>
      </c>
      <c r="B12" s="69"/>
      <c r="C12" s="69"/>
      <c r="D12" s="69"/>
      <c r="E12" s="69"/>
      <c r="F12" s="69"/>
      <c r="G12" s="69"/>
      <c r="H12" s="69"/>
    </row>
    <row r="13" spans="1:8" ht="13.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8" ht="34.5" customHeight="1" x14ac:dyDescent="0.25">
      <c r="A14" s="70" t="s">
        <v>83</v>
      </c>
      <c r="B14" s="70"/>
      <c r="C14" s="70"/>
      <c r="D14" s="70"/>
      <c r="E14" s="70"/>
      <c r="F14" s="70"/>
      <c r="G14" s="70"/>
      <c r="H14" s="70"/>
    </row>
    <row r="15" spans="1:8" ht="6" customHeight="1" thickBot="1" x14ac:dyDescent="0.5">
      <c r="B15" s="5"/>
      <c r="C15" s="5"/>
      <c r="D15" s="5"/>
      <c r="E15" s="5"/>
      <c r="F15" s="5"/>
      <c r="G15" s="5"/>
      <c r="H15" s="5"/>
    </row>
    <row r="16" spans="1:8" ht="45.75" thickBot="1" x14ac:dyDescent="0.3">
      <c r="A16" s="27" t="s">
        <v>27</v>
      </c>
      <c r="B16" s="46" t="s">
        <v>5</v>
      </c>
      <c r="C16" s="46"/>
      <c r="D16" s="46"/>
      <c r="E16" s="28" t="s">
        <v>2</v>
      </c>
      <c r="F16" s="36" t="s">
        <v>29</v>
      </c>
      <c r="G16" s="36" t="s">
        <v>30</v>
      </c>
      <c r="H16" s="30" t="s">
        <v>3</v>
      </c>
    </row>
    <row r="17" spans="1:11" ht="6" customHeight="1" x14ac:dyDescent="0.25">
      <c r="A17" s="65"/>
      <c r="B17" s="65"/>
      <c r="C17" s="65"/>
      <c r="D17" s="65"/>
      <c r="E17" s="65"/>
      <c r="F17" s="65"/>
      <c r="G17" s="65"/>
      <c r="H17" s="65"/>
    </row>
    <row r="18" spans="1:11" ht="33" customHeight="1" thickBot="1" x14ac:dyDescent="0.3">
      <c r="A18" s="38">
        <v>1</v>
      </c>
      <c r="B18" s="50" t="s">
        <v>8</v>
      </c>
      <c r="C18" s="50"/>
      <c r="D18" s="50"/>
      <c r="E18" s="59" t="s">
        <v>9</v>
      </c>
      <c r="F18" s="60"/>
      <c r="G18" s="60"/>
      <c r="H18" s="61"/>
    </row>
    <row r="19" spans="1:11" ht="16.5" thickBot="1" x14ac:dyDescent="0.3">
      <c r="A19" s="62" t="s">
        <v>10</v>
      </c>
      <c r="B19" s="63"/>
      <c r="C19" s="63"/>
      <c r="D19" s="63"/>
      <c r="E19" s="63"/>
      <c r="F19" s="63"/>
      <c r="G19" s="63"/>
      <c r="H19" s="64"/>
    </row>
    <row r="20" spans="1:11" ht="31.5" customHeight="1" x14ac:dyDescent="0.25">
      <c r="A20" s="15">
        <v>2</v>
      </c>
      <c r="B20" s="47" t="s">
        <v>12</v>
      </c>
      <c r="C20" s="47"/>
      <c r="D20" s="47"/>
      <c r="E20" s="16" t="s">
        <v>11</v>
      </c>
      <c r="F20" s="16">
        <v>460</v>
      </c>
      <c r="G20" s="16"/>
      <c r="H20" s="17" t="str">
        <f>"от"&amp;" "&amp;SUM(F20:G20)</f>
        <v>от 460</v>
      </c>
      <c r="K20" s="6"/>
    </row>
    <row r="21" spans="1:11" ht="31.5" customHeight="1" x14ac:dyDescent="0.25">
      <c r="A21" s="18">
        <v>3</v>
      </c>
      <c r="B21" s="48" t="s">
        <v>14</v>
      </c>
      <c r="C21" s="48"/>
      <c r="D21" s="48"/>
      <c r="E21" s="12" t="s">
        <v>11</v>
      </c>
      <c r="F21" s="12">
        <v>160</v>
      </c>
      <c r="G21" s="12"/>
      <c r="H21" s="13" t="str">
        <f t="shared" ref="H21:H27" si="0">"от"&amp;" "&amp;SUM(F21:G21)</f>
        <v>от 160</v>
      </c>
      <c r="K21" s="6"/>
    </row>
    <row r="22" spans="1:11" ht="31.5" customHeight="1" x14ac:dyDescent="0.25">
      <c r="A22" s="18">
        <v>4</v>
      </c>
      <c r="B22" s="48" t="s">
        <v>13</v>
      </c>
      <c r="C22" s="48"/>
      <c r="D22" s="48"/>
      <c r="E22" s="12" t="s">
        <v>11</v>
      </c>
      <c r="F22" s="12">
        <v>250</v>
      </c>
      <c r="G22" s="12"/>
      <c r="H22" s="13" t="str">
        <f t="shared" si="0"/>
        <v>от 250</v>
      </c>
      <c r="K22" s="6"/>
    </row>
    <row r="23" spans="1:11" ht="31.5" customHeight="1" x14ac:dyDescent="0.25">
      <c r="A23" s="18">
        <v>5</v>
      </c>
      <c r="B23" s="48" t="s">
        <v>15</v>
      </c>
      <c r="C23" s="48"/>
      <c r="D23" s="48"/>
      <c r="E23" s="12" t="s">
        <v>16</v>
      </c>
      <c r="F23" s="12">
        <v>190</v>
      </c>
      <c r="G23" s="12"/>
      <c r="H23" s="13" t="str">
        <f t="shared" si="0"/>
        <v>от 190</v>
      </c>
      <c r="K23" s="6"/>
    </row>
    <row r="24" spans="1:11" ht="31.5" customHeight="1" x14ac:dyDescent="0.25">
      <c r="A24" s="18">
        <v>6</v>
      </c>
      <c r="B24" s="48" t="s">
        <v>17</v>
      </c>
      <c r="C24" s="48"/>
      <c r="D24" s="48"/>
      <c r="E24" s="12" t="s">
        <v>11</v>
      </c>
      <c r="F24" s="12">
        <v>450</v>
      </c>
      <c r="G24" s="12"/>
      <c r="H24" s="13" t="str">
        <f t="shared" si="0"/>
        <v>от 450</v>
      </c>
      <c r="K24" s="6"/>
    </row>
    <row r="25" spans="1:11" ht="31.5" customHeight="1" x14ac:dyDescent="0.25">
      <c r="A25" s="18">
        <v>7</v>
      </c>
      <c r="B25" s="48" t="s">
        <v>25</v>
      </c>
      <c r="C25" s="48"/>
      <c r="D25" s="48"/>
      <c r="E25" s="12" t="s">
        <v>16</v>
      </c>
      <c r="F25" s="12">
        <v>400</v>
      </c>
      <c r="G25" s="12"/>
      <c r="H25" s="13" t="str">
        <f t="shared" si="0"/>
        <v>от 400</v>
      </c>
      <c r="K25" s="6"/>
    </row>
    <row r="26" spans="1:11" ht="31.5" customHeight="1" x14ac:dyDescent="0.25">
      <c r="A26" s="18">
        <v>8</v>
      </c>
      <c r="B26" s="48" t="s">
        <v>26</v>
      </c>
      <c r="C26" s="48"/>
      <c r="D26" s="48"/>
      <c r="E26" s="12" t="s">
        <v>16</v>
      </c>
      <c r="F26" s="12">
        <v>290</v>
      </c>
      <c r="G26" s="12"/>
      <c r="H26" s="13" t="str">
        <f t="shared" si="0"/>
        <v>от 290</v>
      </c>
      <c r="K26" s="6"/>
    </row>
    <row r="27" spans="1:11" ht="31.5" customHeight="1" thickBot="1" x14ac:dyDescent="0.3">
      <c r="A27" s="19">
        <v>9</v>
      </c>
      <c r="B27" s="49" t="s">
        <v>95</v>
      </c>
      <c r="C27" s="49"/>
      <c r="D27" s="49"/>
      <c r="E27" s="14" t="s">
        <v>18</v>
      </c>
      <c r="F27" s="14">
        <v>5000</v>
      </c>
      <c r="G27" s="14"/>
      <c r="H27" s="20" t="str">
        <f t="shared" si="0"/>
        <v>от 5000</v>
      </c>
      <c r="K27" s="6"/>
    </row>
    <row r="28" spans="1:11" ht="16.5" thickBot="1" x14ac:dyDescent="0.3">
      <c r="A28" s="51" t="s">
        <v>19</v>
      </c>
      <c r="B28" s="52"/>
      <c r="C28" s="52"/>
      <c r="D28" s="52"/>
      <c r="E28" s="52"/>
      <c r="F28" s="52"/>
      <c r="G28" s="52"/>
      <c r="H28" s="53"/>
      <c r="K28" s="6"/>
    </row>
    <row r="29" spans="1:11" ht="29.25" customHeight="1" x14ac:dyDescent="0.25">
      <c r="A29" s="15">
        <v>10</v>
      </c>
      <c r="B29" s="47" t="s">
        <v>20</v>
      </c>
      <c r="C29" s="47"/>
      <c r="D29" s="47"/>
      <c r="E29" s="16" t="s">
        <v>7</v>
      </c>
      <c r="F29" s="16">
        <v>350</v>
      </c>
      <c r="G29" s="16"/>
      <c r="H29" s="17" t="str">
        <f>"от"&amp;" "&amp;SUM(F29:G29)</f>
        <v>от 350</v>
      </c>
      <c r="K29" s="6"/>
    </row>
    <row r="30" spans="1:11" ht="29.25" customHeight="1" x14ac:dyDescent="0.25">
      <c r="A30" s="18">
        <v>11</v>
      </c>
      <c r="B30" s="48" t="s">
        <v>21</v>
      </c>
      <c r="C30" s="48"/>
      <c r="D30" s="48"/>
      <c r="E30" s="12" t="s">
        <v>7</v>
      </c>
      <c r="F30" s="12">
        <v>300</v>
      </c>
      <c r="G30" s="12"/>
      <c r="H30" s="13" t="str">
        <f t="shared" ref="H30:H32" si="1">"от"&amp;" "&amp;SUM(F30:G30)</f>
        <v>от 300</v>
      </c>
      <c r="K30" s="6"/>
    </row>
    <row r="31" spans="1:11" ht="29.25" customHeight="1" x14ac:dyDescent="0.25">
      <c r="A31" s="18">
        <v>12</v>
      </c>
      <c r="B31" s="48" t="s">
        <v>22</v>
      </c>
      <c r="C31" s="48"/>
      <c r="D31" s="48"/>
      <c r="E31" s="12" t="s">
        <v>7</v>
      </c>
      <c r="F31" s="12">
        <v>1500</v>
      </c>
      <c r="G31" s="12"/>
      <c r="H31" s="13" t="str">
        <f t="shared" si="1"/>
        <v>от 1500</v>
      </c>
      <c r="K31" s="6"/>
    </row>
    <row r="32" spans="1:11" ht="26.25" customHeight="1" thickBot="1" x14ac:dyDescent="0.3">
      <c r="A32" s="19">
        <v>13</v>
      </c>
      <c r="B32" s="49" t="s">
        <v>23</v>
      </c>
      <c r="C32" s="49"/>
      <c r="D32" s="49"/>
      <c r="E32" s="14" t="s">
        <v>11</v>
      </c>
      <c r="F32" s="14">
        <v>60</v>
      </c>
      <c r="G32" s="14"/>
      <c r="H32" s="20" t="str">
        <f t="shared" si="1"/>
        <v>от 60</v>
      </c>
      <c r="K32" s="6"/>
    </row>
    <row r="33" spans="1:11" ht="16.5" thickBot="1" x14ac:dyDescent="0.3">
      <c r="A33" s="51" t="s">
        <v>24</v>
      </c>
      <c r="B33" s="52"/>
      <c r="C33" s="52"/>
      <c r="D33" s="52"/>
      <c r="E33" s="52"/>
      <c r="F33" s="52"/>
      <c r="G33" s="52"/>
      <c r="H33" s="53"/>
      <c r="K33" s="6"/>
    </row>
    <row r="34" spans="1:11" ht="33" customHeight="1" x14ac:dyDescent="0.25">
      <c r="A34" s="15">
        <v>14</v>
      </c>
      <c r="B34" s="47" t="s">
        <v>28</v>
      </c>
      <c r="C34" s="47"/>
      <c r="D34" s="47"/>
      <c r="E34" s="16" t="s">
        <v>11</v>
      </c>
      <c r="F34" s="16">
        <v>600</v>
      </c>
      <c r="G34" s="16">
        <f>материал!D5*0.5*1.4</f>
        <v>700</v>
      </c>
      <c r="H34" s="17" t="str">
        <f>"от"&amp;" "&amp;SUM(F34:G34)</f>
        <v>от 1300</v>
      </c>
      <c r="K34" s="6"/>
    </row>
    <row r="35" spans="1:11" ht="30.75" customHeight="1" x14ac:dyDescent="0.25">
      <c r="A35" s="18">
        <v>15</v>
      </c>
      <c r="B35" s="48" t="s">
        <v>37</v>
      </c>
      <c r="C35" s="48"/>
      <c r="D35" s="48"/>
      <c r="E35" s="12" t="s">
        <v>11</v>
      </c>
      <c r="F35" s="12">
        <v>60</v>
      </c>
      <c r="G35" s="12">
        <f>ROUNDUP(материал!D4*0.1*1.1,-1)</f>
        <v>50</v>
      </c>
      <c r="H35" s="13" t="str">
        <f t="shared" ref="H35:H58" si="2">"от"&amp;" "&amp;SUM(F35:G35)</f>
        <v>от 110</v>
      </c>
      <c r="K35" s="6"/>
    </row>
    <row r="36" spans="1:11" ht="26.25" customHeight="1" x14ac:dyDescent="0.25">
      <c r="A36" s="18">
        <v>16</v>
      </c>
      <c r="B36" s="48" t="s">
        <v>35</v>
      </c>
      <c r="C36" s="48"/>
      <c r="D36" s="48"/>
      <c r="E36" s="12" t="s">
        <v>11</v>
      </c>
      <c r="F36" s="12">
        <v>150</v>
      </c>
      <c r="G36" s="12">
        <f>ROUNDUP(материал!D4*0.1*1.1,-1)</f>
        <v>50</v>
      </c>
      <c r="H36" s="13" t="str">
        <f t="shared" si="2"/>
        <v>от 200</v>
      </c>
      <c r="K36" s="6"/>
    </row>
    <row r="37" spans="1:11" ht="27" customHeight="1" x14ac:dyDescent="0.25">
      <c r="A37" s="18">
        <v>17</v>
      </c>
      <c r="B37" s="48" t="s">
        <v>40</v>
      </c>
      <c r="C37" s="48"/>
      <c r="D37" s="48"/>
      <c r="E37" s="12" t="s">
        <v>11</v>
      </c>
      <c r="F37" s="12">
        <v>45</v>
      </c>
      <c r="G37" s="12">
        <v>65</v>
      </c>
      <c r="H37" s="13" t="str">
        <f t="shared" si="2"/>
        <v>от 110</v>
      </c>
      <c r="K37" s="6"/>
    </row>
    <row r="38" spans="1:11" ht="31.5" customHeight="1" x14ac:dyDescent="0.25">
      <c r="A38" s="18">
        <v>18</v>
      </c>
      <c r="B38" s="48" t="s">
        <v>38</v>
      </c>
      <c r="C38" s="48"/>
      <c r="D38" s="48"/>
      <c r="E38" s="12" t="s">
        <v>11</v>
      </c>
      <c r="F38" s="12">
        <v>60</v>
      </c>
      <c r="G38" s="12">
        <f>ROUNDUP(материал!D6*0.1*1.26,-1)</f>
        <v>190</v>
      </c>
      <c r="H38" s="13" t="str">
        <f t="shared" si="2"/>
        <v>от 250</v>
      </c>
      <c r="K38" s="6"/>
    </row>
    <row r="39" spans="1:11" ht="30.75" customHeight="1" x14ac:dyDescent="0.25">
      <c r="A39" s="18">
        <v>19</v>
      </c>
      <c r="B39" s="48" t="s">
        <v>39</v>
      </c>
      <c r="C39" s="48"/>
      <c r="D39" s="48"/>
      <c r="E39" s="12" t="s">
        <v>11</v>
      </c>
      <c r="F39" s="12">
        <v>160</v>
      </c>
      <c r="G39" s="12">
        <f>ROUNDUP(материал!D6*0.1*1.1,-1)</f>
        <v>170</v>
      </c>
      <c r="H39" s="13" t="str">
        <f t="shared" si="2"/>
        <v>от 330</v>
      </c>
      <c r="K39" s="6"/>
    </row>
    <row r="40" spans="1:11" ht="24" customHeight="1" x14ac:dyDescent="0.25">
      <c r="A40" s="18">
        <v>20</v>
      </c>
      <c r="B40" s="48" t="s">
        <v>42</v>
      </c>
      <c r="C40" s="48"/>
      <c r="D40" s="48"/>
      <c r="E40" s="12" t="s">
        <v>11</v>
      </c>
      <c r="F40" s="12">
        <v>20</v>
      </c>
      <c r="G40" s="12">
        <f>ROUNDUP(материал!D9*0.0005,-1)</f>
        <v>20</v>
      </c>
      <c r="H40" s="13" t="str">
        <f t="shared" si="2"/>
        <v>от 40</v>
      </c>
      <c r="K40" s="6"/>
    </row>
    <row r="41" spans="1:11" ht="38.25" customHeight="1" x14ac:dyDescent="0.25">
      <c r="A41" s="18">
        <v>21</v>
      </c>
      <c r="B41" s="48" t="s">
        <v>47</v>
      </c>
      <c r="C41" s="48"/>
      <c r="D41" s="48"/>
      <c r="E41" s="12" t="s">
        <v>11</v>
      </c>
      <c r="F41" s="12">
        <v>250</v>
      </c>
      <c r="G41" s="12">
        <f>ROUNDUP(материал!D10*0.125,-1)</f>
        <v>450</v>
      </c>
      <c r="H41" s="13" t="str">
        <f t="shared" si="2"/>
        <v>от 700</v>
      </c>
      <c r="K41" s="6"/>
    </row>
    <row r="42" spans="1:11" ht="38.25" customHeight="1" x14ac:dyDescent="0.25">
      <c r="A42" s="18">
        <v>22</v>
      </c>
      <c r="B42" s="48" t="s">
        <v>48</v>
      </c>
      <c r="C42" s="48"/>
      <c r="D42" s="48"/>
      <c r="E42" s="12" t="s">
        <v>11</v>
      </c>
      <c r="F42" s="12">
        <v>250</v>
      </c>
      <c r="G42" s="12">
        <f>ROUNDUP(материал!D11*0.125,-1)</f>
        <v>750</v>
      </c>
      <c r="H42" s="13" t="str">
        <f t="shared" si="2"/>
        <v>от 1000</v>
      </c>
      <c r="K42" s="6"/>
    </row>
    <row r="43" spans="1:11" ht="30" customHeight="1" x14ac:dyDescent="0.25">
      <c r="A43" s="18">
        <v>23</v>
      </c>
      <c r="B43" s="48" t="s">
        <v>50</v>
      </c>
      <c r="C43" s="48"/>
      <c r="D43" s="48"/>
      <c r="E43" s="12" t="s">
        <v>11</v>
      </c>
      <c r="F43" s="12">
        <v>350</v>
      </c>
      <c r="G43" s="12">
        <f>ROUNDUP(материал!D13*0.125,-1)</f>
        <v>500</v>
      </c>
      <c r="H43" s="13" t="str">
        <f t="shared" si="2"/>
        <v>от 850</v>
      </c>
      <c r="K43" s="6"/>
    </row>
    <row r="44" spans="1:11" ht="31.5" customHeight="1" x14ac:dyDescent="0.25">
      <c r="A44" s="18">
        <v>24</v>
      </c>
      <c r="B44" s="48" t="s">
        <v>51</v>
      </c>
      <c r="C44" s="48"/>
      <c r="D44" s="48"/>
      <c r="E44" s="12" t="s">
        <v>11</v>
      </c>
      <c r="F44" s="12">
        <v>600</v>
      </c>
      <c r="G44" s="12">
        <f>ROUNDUP(материал!D14*0.05*1.02,-1)</f>
        <v>230</v>
      </c>
      <c r="H44" s="13" t="str">
        <f t="shared" si="2"/>
        <v>от 830</v>
      </c>
      <c r="K44" s="6"/>
    </row>
    <row r="45" spans="1:11" ht="31.5" customHeight="1" thickBot="1" x14ac:dyDescent="0.3">
      <c r="A45" s="19">
        <v>25</v>
      </c>
      <c r="B45" s="49" t="s">
        <v>54</v>
      </c>
      <c r="C45" s="49"/>
      <c r="D45" s="49"/>
      <c r="E45" s="14" t="s">
        <v>11</v>
      </c>
      <c r="F45" s="14">
        <v>1800</v>
      </c>
      <c r="G45" s="14"/>
      <c r="H45" s="20" t="str">
        <f t="shared" si="2"/>
        <v>от 1800</v>
      </c>
      <c r="K45" s="6"/>
    </row>
    <row r="46" spans="1:11" ht="16.5" thickBot="1" x14ac:dyDescent="0.3">
      <c r="A46" s="51" t="s">
        <v>55</v>
      </c>
      <c r="B46" s="52"/>
      <c r="C46" s="52"/>
      <c r="D46" s="52"/>
      <c r="E46" s="52"/>
      <c r="F46" s="52"/>
      <c r="G46" s="52"/>
      <c r="H46" s="53"/>
      <c r="K46" s="6"/>
    </row>
    <row r="47" spans="1:11" ht="27" customHeight="1" x14ac:dyDescent="0.25">
      <c r="A47" s="15">
        <v>26</v>
      </c>
      <c r="B47" s="47" t="s">
        <v>56</v>
      </c>
      <c r="C47" s="47"/>
      <c r="D47" s="47"/>
      <c r="E47" s="16" t="s">
        <v>16</v>
      </c>
      <c r="F47" s="16">
        <v>540</v>
      </c>
      <c r="G47" s="16">
        <f>ROUNDUP(материал!D15+материал!D7*0.04*1.26+материал!D17*0.06*1.02,-1)</f>
        <v>940</v>
      </c>
      <c r="H47" s="17" t="str">
        <f t="shared" si="2"/>
        <v>от 1480</v>
      </c>
      <c r="K47" s="6"/>
    </row>
    <row r="48" spans="1:11" ht="27" customHeight="1" x14ac:dyDescent="0.25">
      <c r="A48" s="18">
        <v>27</v>
      </c>
      <c r="B48" s="48" t="s">
        <v>60</v>
      </c>
      <c r="C48" s="48"/>
      <c r="D48" s="48"/>
      <c r="E48" s="12" t="s">
        <v>16</v>
      </c>
      <c r="F48" s="12">
        <v>390</v>
      </c>
      <c r="G48" s="12">
        <f>ROUNDUP(материал!D16+материал!D7*0.02*1.26+материал!D17*0.045*1.02,-1)</f>
        <v>570</v>
      </c>
      <c r="H48" s="13" t="str">
        <f t="shared" si="2"/>
        <v>от 960</v>
      </c>
      <c r="K48" s="6"/>
    </row>
    <row r="49" spans="1:11" ht="32.25" customHeight="1" x14ac:dyDescent="0.25">
      <c r="A49" s="18">
        <v>28</v>
      </c>
      <c r="B49" s="48" t="s">
        <v>86</v>
      </c>
      <c r="C49" s="48"/>
      <c r="D49" s="48"/>
      <c r="E49" s="12" t="s">
        <v>11</v>
      </c>
      <c r="F49" s="12">
        <v>190</v>
      </c>
      <c r="G49" s="12">
        <f>ROUNDUP(материал!D16*0.1+материал!D17*0.02,-1)</f>
        <v>130</v>
      </c>
      <c r="H49" s="13" t="str">
        <f t="shared" si="2"/>
        <v>от 320</v>
      </c>
      <c r="K49" s="6"/>
    </row>
    <row r="50" spans="1:11" ht="27" customHeight="1" x14ac:dyDescent="0.25">
      <c r="A50" s="18">
        <v>29</v>
      </c>
      <c r="B50" s="48" t="s">
        <v>85</v>
      </c>
      <c r="C50" s="48"/>
      <c r="D50" s="48"/>
      <c r="E50" s="12" t="s">
        <v>16</v>
      </c>
      <c r="F50" s="12">
        <v>600</v>
      </c>
      <c r="G50" s="12"/>
      <c r="H50" s="13" t="str">
        <f t="shared" si="2"/>
        <v>от 600</v>
      </c>
      <c r="K50" s="6"/>
    </row>
    <row r="51" spans="1:11" ht="32.25" customHeight="1" x14ac:dyDescent="0.25">
      <c r="A51" s="18">
        <v>30</v>
      </c>
      <c r="B51" s="48" t="s">
        <v>87</v>
      </c>
      <c r="C51" s="48"/>
      <c r="D51" s="48"/>
      <c r="E51" s="12" t="s">
        <v>16</v>
      </c>
      <c r="F51" s="12">
        <v>700</v>
      </c>
      <c r="G51" s="12"/>
      <c r="H51" s="13" t="str">
        <f t="shared" si="2"/>
        <v>от 700</v>
      </c>
      <c r="K51" s="6"/>
    </row>
    <row r="52" spans="1:11" ht="32.25" customHeight="1" x14ac:dyDescent="0.25">
      <c r="A52" s="18">
        <v>31</v>
      </c>
      <c r="B52" s="48" t="s">
        <v>88</v>
      </c>
      <c r="C52" s="48"/>
      <c r="D52" s="48"/>
      <c r="E52" s="12" t="s">
        <v>18</v>
      </c>
      <c r="F52" s="12">
        <v>3500</v>
      </c>
      <c r="G52" s="12"/>
      <c r="H52" s="13" t="str">
        <f t="shared" si="2"/>
        <v>от 3500</v>
      </c>
      <c r="K52" s="6"/>
    </row>
    <row r="53" spans="1:11" ht="32.25" customHeight="1" x14ac:dyDescent="0.25">
      <c r="A53" s="18">
        <v>32</v>
      </c>
      <c r="B53" s="48" t="s">
        <v>89</v>
      </c>
      <c r="C53" s="48"/>
      <c r="D53" s="48"/>
      <c r="E53" s="12" t="s">
        <v>18</v>
      </c>
      <c r="F53" s="12">
        <v>800</v>
      </c>
      <c r="G53" s="12"/>
      <c r="H53" s="13" t="str">
        <f t="shared" si="2"/>
        <v>от 800</v>
      </c>
      <c r="K53" s="6"/>
    </row>
    <row r="54" spans="1:11" ht="28.5" customHeight="1" x14ac:dyDescent="0.25">
      <c r="A54" s="18">
        <v>33</v>
      </c>
      <c r="B54" s="48" t="s">
        <v>90</v>
      </c>
      <c r="C54" s="48"/>
      <c r="D54" s="48"/>
      <c r="E54" s="12" t="s">
        <v>91</v>
      </c>
      <c r="F54" s="12">
        <v>40</v>
      </c>
      <c r="G54" s="12"/>
      <c r="H54" s="13" t="str">
        <f t="shared" si="2"/>
        <v>от 40</v>
      </c>
      <c r="K54" s="6"/>
    </row>
    <row r="55" spans="1:11" ht="32.25" customHeight="1" x14ac:dyDescent="0.25">
      <c r="A55" s="18">
        <v>34</v>
      </c>
      <c r="B55" s="48" t="s">
        <v>92</v>
      </c>
      <c r="C55" s="48"/>
      <c r="D55" s="48"/>
      <c r="E55" s="12" t="s">
        <v>91</v>
      </c>
      <c r="F55" s="12">
        <v>80</v>
      </c>
      <c r="G55" s="12"/>
      <c r="H55" s="13" t="str">
        <f t="shared" si="2"/>
        <v>от 80</v>
      </c>
      <c r="K55" s="6"/>
    </row>
    <row r="56" spans="1:11" ht="27.75" customHeight="1" x14ac:dyDescent="0.25">
      <c r="A56" s="18">
        <v>35</v>
      </c>
      <c r="B56" s="48" t="s">
        <v>93</v>
      </c>
      <c r="C56" s="48"/>
      <c r="D56" s="48"/>
      <c r="E56" s="12" t="s">
        <v>11</v>
      </c>
      <c r="F56" s="12">
        <v>400</v>
      </c>
      <c r="G56" s="12"/>
      <c r="H56" s="13" t="str">
        <f t="shared" si="2"/>
        <v>от 400</v>
      </c>
      <c r="K56" s="6"/>
    </row>
    <row r="57" spans="1:11" ht="32.25" customHeight="1" x14ac:dyDescent="0.25">
      <c r="A57" s="18">
        <v>36</v>
      </c>
      <c r="B57" s="48" t="s">
        <v>99</v>
      </c>
      <c r="C57" s="48"/>
      <c r="D57" s="48"/>
      <c r="E57" s="12" t="s">
        <v>11</v>
      </c>
      <c r="F57" s="12">
        <v>800</v>
      </c>
      <c r="G57" s="12"/>
      <c r="H57" s="13" t="str">
        <f t="shared" si="2"/>
        <v>от 800</v>
      </c>
      <c r="K57" s="6"/>
    </row>
    <row r="58" spans="1:11" ht="32.25" customHeight="1" thickBot="1" x14ac:dyDescent="0.3">
      <c r="A58" s="19">
        <v>37</v>
      </c>
      <c r="B58" s="49" t="s">
        <v>94</v>
      </c>
      <c r="C58" s="49"/>
      <c r="D58" s="49"/>
      <c r="E58" s="14" t="s">
        <v>11</v>
      </c>
      <c r="F58" s="14">
        <v>1500</v>
      </c>
      <c r="G58" s="14"/>
      <c r="H58" s="20" t="str">
        <f t="shared" si="2"/>
        <v>от 1500</v>
      </c>
      <c r="K58" s="6"/>
    </row>
    <row r="59" spans="1:11" ht="16.5" thickBot="1" x14ac:dyDescent="0.3">
      <c r="A59" s="66" t="s">
        <v>65</v>
      </c>
      <c r="B59" s="67"/>
      <c r="C59" s="67"/>
      <c r="D59" s="67"/>
      <c r="E59" s="67"/>
      <c r="F59" s="67"/>
      <c r="G59" s="67"/>
      <c r="H59" s="68"/>
      <c r="K59" s="6"/>
    </row>
    <row r="60" spans="1:11" ht="49.5" customHeight="1" thickBot="1" x14ac:dyDescent="0.3">
      <c r="A60" s="27" t="s">
        <v>27</v>
      </c>
      <c r="B60" s="28" t="s">
        <v>66</v>
      </c>
      <c r="C60" s="57" t="s">
        <v>68</v>
      </c>
      <c r="D60" s="58"/>
      <c r="E60" s="28" t="s">
        <v>2</v>
      </c>
      <c r="F60" s="29" t="s">
        <v>29</v>
      </c>
      <c r="G60" s="29" t="s">
        <v>30</v>
      </c>
      <c r="H60" s="30" t="s">
        <v>3</v>
      </c>
    </row>
    <row r="61" spans="1:11" ht="162.75" customHeight="1" thickBot="1" x14ac:dyDescent="0.3">
      <c r="A61" s="15">
        <v>1</v>
      </c>
      <c r="B61" s="31" t="s">
        <v>72</v>
      </c>
      <c r="C61" s="56" t="s">
        <v>67</v>
      </c>
      <c r="D61" s="56"/>
      <c r="E61" s="16" t="s">
        <v>11</v>
      </c>
      <c r="F61" s="16">
        <v>1940</v>
      </c>
      <c r="G61" s="16">
        <f>ROUNDUP(материал!D4*0.5*1.1+материал!D8*1.15+материал!D6*0.25*1.26+материал!D20*1.15+материал!D7*0.13*1.26+материал!D21*0.175+материал!D22*0.125+материал!D23*0.105,-1)</f>
        <v>3760</v>
      </c>
      <c r="H61" s="37" t="str">
        <f t="shared" ref="H61:H64" si="3">"от"&amp;" "&amp;SUM(F61:G61)</f>
        <v>от 5700</v>
      </c>
      <c r="K61" s="6"/>
    </row>
    <row r="62" spans="1:11" ht="133.5" customHeight="1" thickBot="1" x14ac:dyDescent="0.3">
      <c r="A62" s="18">
        <v>2</v>
      </c>
      <c r="B62" s="32" t="s">
        <v>73</v>
      </c>
      <c r="C62" s="54" t="s">
        <v>84</v>
      </c>
      <c r="D62" s="54"/>
      <c r="E62" s="12" t="s">
        <v>11</v>
      </c>
      <c r="F62" s="12">
        <v>1400</v>
      </c>
      <c r="G62" s="12">
        <f>ROUNDUP(материал!D4*0.3*1.1+материал!D8*1.15+материал!D6*0.2*1.26+материал!D7*0.1*1.26+материал!D21*0.125+материал!D22*0.125,-1)</f>
        <v>1750</v>
      </c>
      <c r="H62" s="20" t="str">
        <f t="shared" si="3"/>
        <v>от 3150</v>
      </c>
      <c r="K62" s="6"/>
    </row>
    <row r="63" spans="1:11" ht="118.5" customHeight="1" thickBot="1" x14ac:dyDescent="0.3">
      <c r="A63" s="18">
        <v>3</v>
      </c>
      <c r="B63" s="32" t="s">
        <v>74</v>
      </c>
      <c r="C63" s="54" t="s">
        <v>75</v>
      </c>
      <c r="D63" s="54"/>
      <c r="E63" s="12" t="s">
        <v>11</v>
      </c>
      <c r="F63" s="12">
        <v>930</v>
      </c>
      <c r="G63" s="12">
        <f>ROUNDUP(материал!D4*0.2*1.1+материал!D8*1.15+материал!D6*0.2*1.26+материал!D7*0.05*1.26+материал!D21*0.125,-1)</f>
        <v>1070</v>
      </c>
      <c r="H63" s="20" t="str">
        <f t="shared" si="3"/>
        <v>от 2000</v>
      </c>
      <c r="K63" s="6"/>
    </row>
    <row r="64" spans="1:11" ht="87.75" customHeight="1" thickBot="1" x14ac:dyDescent="0.3">
      <c r="A64" s="18">
        <v>4</v>
      </c>
      <c r="B64" s="32" t="s">
        <v>76</v>
      </c>
      <c r="C64" s="54" t="s">
        <v>77</v>
      </c>
      <c r="D64" s="54"/>
      <c r="E64" s="12" t="s">
        <v>11</v>
      </c>
      <c r="F64" s="12">
        <v>960</v>
      </c>
      <c r="G64" s="12">
        <f>ROUNDUP(материал!D4*0.1*1.1+материал!D8*1.15+материал!D7*0.12*1.26+материал!D24*0.125,-1)</f>
        <v>840</v>
      </c>
      <c r="H64" s="20" t="str">
        <f t="shared" si="3"/>
        <v>от 1800</v>
      </c>
      <c r="K64" s="6"/>
    </row>
    <row r="65" spans="1:11" ht="116.25" customHeight="1" thickBot="1" x14ac:dyDescent="0.3">
      <c r="A65" s="19">
        <v>5</v>
      </c>
      <c r="B65" s="33" t="s">
        <v>80</v>
      </c>
      <c r="C65" s="55" t="s">
        <v>81</v>
      </c>
      <c r="D65" s="55"/>
      <c r="E65" s="14" t="s">
        <v>11</v>
      </c>
      <c r="F65" s="14">
        <v>1320</v>
      </c>
      <c r="G65" s="14">
        <f>ROUNDUP(материал!D4*0.1*1.1+материал!D8*1.15+материал!D7*0.12*1.26+материал!D14*0.05*1.02+материал!D25,-1)</f>
        <v>1280</v>
      </c>
      <c r="H65" s="20" t="str">
        <f>"от"&amp;" "&amp;SUM(F65:G65)</f>
        <v>от 2600</v>
      </c>
      <c r="K65" s="6"/>
    </row>
    <row r="66" spans="1:11" ht="24" customHeight="1" x14ac:dyDescent="0.25">
      <c r="B66" s="44"/>
      <c r="C66" s="44"/>
      <c r="D66" s="44"/>
      <c r="E66" s="44"/>
      <c r="F66" s="44"/>
      <c r="G66" s="44"/>
      <c r="H66" s="44"/>
      <c r="K66" s="6"/>
    </row>
    <row r="67" spans="1:11" ht="24" customHeight="1" x14ac:dyDescent="0.25">
      <c r="B67" s="44"/>
      <c r="C67" s="44"/>
      <c r="D67" s="44"/>
      <c r="E67" s="44"/>
      <c r="F67" s="44"/>
      <c r="G67" s="44"/>
      <c r="H67" s="44"/>
      <c r="K67" s="6"/>
    </row>
    <row r="68" spans="1:11" ht="24" customHeight="1" x14ac:dyDescent="0.25">
      <c r="B68" s="44"/>
      <c r="C68" s="44"/>
      <c r="D68" s="44"/>
      <c r="E68" s="44"/>
      <c r="F68" s="44"/>
      <c r="G68" s="44"/>
      <c r="H68" s="44"/>
      <c r="K68" s="6"/>
    </row>
    <row r="69" spans="1:11" ht="34.5" customHeight="1" x14ac:dyDescent="0.25">
      <c r="B69" s="45"/>
      <c r="C69" s="45"/>
      <c r="D69" s="45"/>
      <c r="E69" s="7"/>
      <c r="F69" s="7"/>
      <c r="G69" s="7"/>
      <c r="H69" s="8"/>
      <c r="K69" s="6"/>
    </row>
    <row r="70" spans="1:11" ht="38.25" customHeight="1" x14ac:dyDescent="0.25">
      <c r="E70" s="7"/>
      <c r="F70" s="7"/>
      <c r="G70" s="7"/>
      <c r="H70" s="8"/>
      <c r="K70" s="6"/>
    </row>
    <row r="71" spans="1:11" ht="24" customHeight="1" x14ac:dyDescent="0.25">
      <c r="B71" s="45"/>
      <c r="C71" s="45"/>
      <c r="D71" s="45"/>
      <c r="E71" s="7"/>
      <c r="F71" s="7"/>
      <c r="G71" s="7"/>
      <c r="H71" s="7"/>
      <c r="K71" s="6"/>
    </row>
  </sheetData>
  <mergeCells count="64">
    <mergeCell ref="A17:H17"/>
    <mergeCell ref="B37:D37"/>
    <mergeCell ref="A59:H59"/>
    <mergeCell ref="A12:H12"/>
    <mergeCell ref="B24:D24"/>
    <mergeCell ref="B35:D35"/>
    <mergeCell ref="B36:D36"/>
    <mergeCell ref="B31:D31"/>
    <mergeCell ref="B32:D32"/>
    <mergeCell ref="A28:H28"/>
    <mergeCell ref="A33:H33"/>
    <mergeCell ref="A14:H14"/>
    <mergeCell ref="C60:D60"/>
    <mergeCell ref="E18:H18"/>
    <mergeCell ref="B22:D22"/>
    <mergeCell ref="B54:D54"/>
    <mergeCell ref="B55:D55"/>
    <mergeCell ref="B58:D58"/>
    <mergeCell ref="B50:D50"/>
    <mergeCell ref="B49:D49"/>
    <mergeCell ref="B27:D27"/>
    <mergeCell ref="B25:D25"/>
    <mergeCell ref="B26:D26"/>
    <mergeCell ref="A19:H19"/>
    <mergeCell ref="B57:D57"/>
    <mergeCell ref="B30:D30"/>
    <mergeCell ref="B67:H67"/>
    <mergeCell ref="B39:D39"/>
    <mergeCell ref="B40:D40"/>
    <mergeCell ref="B41:D41"/>
    <mergeCell ref="B42:D42"/>
    <mergeCell ref="A46:H46"/>
    <mergeCell ref="C62:D62"/>
    <mergeCell ref="C63:D63"/>
    <mergeCell ref="C64:D64"/>
    <mergeCell ref="C65:D65"/>
    <mergeCell ref="B48:D48"/>
    <mergeCell ref="B51:D51"/>
    <mergeCell ref="B52:D52"/>
    <mergeCell ref="B53:D53"/>
    <mergeCell ref="B56:D56"/>
    <mergeCell ref="C61:D61"/>
    <mergeCell ref="B68:H68"/>
    <mergeCell ref="B69:D69"/>
    <mergeCell ref="B71:D71"/>
    <mergeCell ref="B66:H66"/>
    <mergeCell ref="B16:D16"/>
    <mergeCell ref="B20:D20"/>
    <mergeCell ref="B21:D21"/>
    <mergeCell ref="B29:D29"/>
    <mergeCell ref="B23:D23"/>
    <mergeCell ref="B38:D38"/>
    <mergeCell ref="B34:D34"/>
    <mergeCell ref="B43:D43"/>
    <mergeCell ref="B44:D44"/>
    <mergeCell ref="B45:D45"/>
    <mergeCell ref="B47:D47"/>
    <mergeCell ref="B18:D18"/>
    <mergeCell ref="B2:H2"/>
    <mergeCell ref="D5:H5"/>
    <mergeCell ref="D4:H4"/>
    <mergeCell ref="A11:H11"/>
    <mergeCell ref="A1:H1"/>
    <mergeCell ref="A4:C4"/>
  </mergeCells>
  <pageMargins left="0.39370078740157483" right="0.39370078740157483" top="0.35433070866141736" bottom="0.35433070866141736" header="0.31496062992125984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D2C9-F216-4FFA-9362-59E0159A1408}">
  <sheetPr codeName="Лист2"/>
  <dimension ref="A3:D31"/>
  <sheetViews>
    <sheetView workbookViewId="0">
      <selection activeCell="D13" sqref="D13"/>
    </sheetView>
  </sheetViews>
  <sheetFormatPr defaultRowHeight="15" x14ac:dyDescent="0.25"/>
  <cols>
    <col min="1" max="1" width="5.28515625" customWidth="1"/>
    <col min="2" max="2" width="51.85546875" customWidth="1"/>
    <col min="3" max="3" width="5.5703125" customWidth="1"/>
    <col min="4" max="4" width="17.5703125" customWidth="1"/>
  </cols>
  <sheetData>
    <row r="3" spans="1:4" ht="45" x14ac:dyDescent="0.25">
      <c r="A3" s="22" t="s">
        <v>27</v>
      </c>
      <c r="B3" s="22" t="s">
        <v>5</v>
      </c>
      <c r="C3" s="22" t="s">
        <v>34</v>
      </c>
      <c r="D3" s="22" t="s">
        <v>31</v>
      </c>
    </row>
    <row r="4" spans="1:4" x14ac:dyDescent="0.25">
      <c r="A4" s="23">
        <v>1</v>
      </c>
      <c r="B4" s="21" t="s">
        <v>32</v>
      </c>
      <c r="C4" s="23" t="s">
        <v>7</v>
      </c>
      <c r="D4" s="25">
        <v>450</v>
      </c>
    </row>
    <row r="5" spans="1:4" x14ac:dyDescent="0.25">
      <c r="A5" s="23">
        <v>2</v>
      </c>
      <c r="B5" s="21" t="s">
        <v>33</v>
      </c>
      <c r="C5" s="23" t="s">
        <v>7</v>
      </c>
      <c r="D5" s="25">
        <v>1000</v>
      </c>
    </row>
    <row r="6" spans="1:4" x14ac:dyDescent="0.25">
      <c r="A6" s="23">
        <v>3</v>
      </c>
      <c r="B6" s="21" t="s">
        <v>36</v>
      </c>
      <c r="C6" s="26" t="s">
        <v>7</v>
      </c>
      <c r="D6" s="25">
        <v>1500</v>
      </c>
    </row>
    <row r="7" spans="1:4" x14ac:dyDescent="0.25">
      <c r="A7" s="23">
        <v>4</v>
      </c>
      <c r="B7" s="21" t="s">
        <v>62</v>
      </c>
      <c r="C7" s="26" t="s">
        <v>7</v>
      </c>
      <c r="D7" s="25">
        <v>1500</v>
      </c>
    </row>
    <row r="8" spans="1:4" x14ac:dyDescent="0.25">
      <c r="A8" s="23">
        <v>5</v>
      </c>
      <c r="B8" s="21" t="s">
        <v>41</v>
      </c>
      <c r="C8" s="26" t="s">
        <v>11</v>
      </c>
      <c r="D8" s="25">
        <v>60</v>
      </c>
    </row>
    <row r="9" spans="1:4" x14ac:dyDescent="0.25">
      <c r="A9" s="23">
        <v>6</v>
      </c>
      <c r="B9" s="21" t="s">
        <v>43</v>
      </c>
      <c r="C9" s="26" t="s">
        <v>11</v>
      </c>
      <c r="D9" s="25">
        <v>35000</v>
      </c>
    </row>
    <row r="10" spans="1:4" x14ac:dyDescent="0.25">
      <c r="A10" s="23">
        <v>7</v>
      </c>
      <c r="B10" s="21" t="s">
        <v>44</v>
      </c>
      <c r="C10" s="26" t="s">
        <v>45</v>
      </c>
      <c r="D10" s="25">
        <v>3600</v>
      </c>
    </row>
    <row r="11" spans="1:4" x14ac:dyDescent="0.25">
      <c r="A11" s="23">
        <v>8</v>
      </c>
      <c r="B11" s="21" t="s">
        <v>46</v>
      </c>
      <c r="C11" s="26" t="s">
        <v>45</v>
      </c>
      <c r="D11" s="25">
        <v>6000</v>
      </c>
    </row>
    <row r="12" spans="1:4" x14ac:dyDescent="0.25">
      <c r="A12" s="23">
        <v>9</v>
      </c>
      <c r="B12" s="21" t="s">
        <v>49</v>
      </c>
      <c r="C12" s="26" t="s">
        <v>45</v>
      </c>
      <c r="D12" s="25">
        <v>5000</v>
      </c>
    </row>
    <row r="13" spans="1:4" x14ac:dyDescent="0.25">
      <c r="A13" s="23">
        <v>10</v>
      </c>
      <c r="B13" s="21" t="s">
        <v>52</v>
      </c>
      <c r="C13" s="26" t="s">
        <v>45</v>
      </c>
      <c r="D13" s="25">
        <v>4000</v>
      </c>
    </row>
    <row r="14" spans="1:4" x14ac:dyDescent="0.25">
      <c r="A14" s="23">
        <v>11</v>
      </c>
      <c r="B14" s="21" t="s">
        <v>53</v>
      </c>
      <c r="C14" s="26" t="s">
        <v>7</v>
      </c>
      <c r="D14" s="25">
        <v>4500</v>
      </c>
    </row>
    <row r="15" spans="1:4" x14ac:dyDescent="0.25">
      <c r="A15" s="23">
        <v>12</v>
      </c>
      <c r="B15" s="21" t="s">
        <v>57</v>
      </c>
      <c r="C15" s="26" t="s">
        <v>16</v>
      </c>
      <c r="D15" s="25">
        <v>550</v>
      </c>
    </row>
    <row r="16" spans="1:4" x14ac:dyDescent="0.25">
      <c r="A16" s="23">
        <v>13</v>
      </c>
      <c r="B16" s="21" t="s">
        <v>58</v>
      </c>
      <c r="C16" s="26" t="s">
        <v>16</v>
      </c>
      <c r="D16" s="25">
        <v>300</v>
      </c>
    </row>
    <row r="17" spans="1:4" x14ac:dyDescent="0.25">
      <c r="A17" s="23">
        <v>14</v>
      </c>
      <c r="B17" s="21" t="s">
        <v>59</v>
      </c>
      <c r="C17" s="26" t="s">
        <v>7</v>
      </c>
      <c r="D17" s="25">
        <v>5000</v>
      </c>
    </row>
    <row r="18" spans="1:4" x14ac:dyDescent="0.25">
      <c r="A18" s="23">
        <v>15</v>
      </c>
      <c r="B18" s="21" t="s">
        <v>61</v>
      </c>
      <c r="C18" s="26" t="s">
        <v>7</v>
      </c>
      <c r="D18" s="25">
        <v>1000</v>
      </c>
    </row>
    <row r="19" spans="1:4" x14ac:dyDescent="0.25">
      <c r="A19" s="23">
        <v>16</v>
      </c>
      <c r="B19" s="21" t="s">
        <v>63</v>
      </c>
      <c r="C19" s="26" t="s">
        <v>64</v>
      </c>
      <c r="D19" s="25">
        <v>500</v>
      </c>
    </row>
    <row r="20" spans="1:4" x14ac:dyDescent="0.25">
      <c r="A20" s="23">
        <v>17</v>
      </c>
      <c r="B20" s="21" t="s">
        <v>69</v>
      </c>
      <c r="C20" s="26" t="s">
        <v>11</v>
      </c>
      <c r="D20" s="25">
        <v>900</v>
      </c>
    </row>
    <row r="21" spans="1:4" x14ac:dyDescent="0.25">
      <c r="A21" s="23">
        <v>18</v>
      </c>
      <c r="B21" s="21" t="s">
        <v>78</v>
      </c>
      <c r="C21" s="26" t="s">
        <v>45</v>
      </c>
      <c r="D21" s="25">
        <v>3400</v>
      </c>
    </row>
    <row r="22" spans="1:4" x14ac:dyDescent="0.25">
      <c r="A22" s="23">
        <v>19</v>
      </c>
      <c r="B22" s="21" t="s">
        <v>70</v>
      </c>
      <c r="C22" s="26" t="s">
        <v>45</v>
      </c>
      <c r="D22" s="25">
        <v>4300</v>
      </c>
    </row>
    <row r="23" spans="1:4" x14ac:dyDescent="0.25">
      <c r="A23" s="23">
        <v>20</v>
      </c>
      <c r="B23" s="21" t="s">
        <v>71</v>
      </c>
      <c r="C23" s="26" t="s">
        <v>45</v>
      </c>
      <c r="D23" s="25">
        <v>5300</v>
      </c>
    </row>
    <row r="24" spans="1:4" x14ac:dyDescent="0.25">
      <c r="A24" s="23">
        <v>21</v>
      </c>
      <c r="B24" s="21" t="s">
        <v>79</v>
      </c>
      <c r="C24" s="26" t="s">
        <v>45</v>
      </c>
      <c r="D24" s="25">
        <v>3900</v>
      </c>
    </row>
    <row r="25" spans="1:4" x14ac:dyDescent="0.25">
      <c r="A25" s="23"/>
      <c r="B25" s="21" t="s">
        <v>82</v>
      </c>
      <c r="C25" s="26" t="s">
        <v>11</v>
      </c>
      <c r="D25" s="25">
        <v>700</v>
      </c>
    </row>
    <row r="26" spans="1:4" x14ac:dyDescent="0.25">
      <c r="A26" s="23"/>
      <c r="B26" s="21"/>
      <c r="C26" s="26"/>
      <c r="D26" s="25"/>
    </row>
    <row r="27" spans="1:4" x14ac:dyDescent="0.25">
      <c r="A27" s="23"/>
      <c r="B27" s="21"/>
      <c r="C27" s="26"/>
      <c r="D27" s="25"/>
    </row>
    <row r="28" spans="1:4" x14ac:dyDescent="0.25">
      <c r="A28" s="23"/>
      <c r="B28" s="21"/>
      <c r="C28" s="26"/>
      <c r="D28" s="25"/>
    </row>
    <row r="29" spans="1:4" x14ac:dyDescent="0.25">
      <c r="A29" s="23"/>
      <c r="B29" s="21"/>
      <c r="C29" s="26"/>
      <c r="D29" s="25"/>
    </row>
    <row r="30" spans="1:4" x14ac:dyDescent="0.25">
      <c r="A30" s="23"/>
      <c r="B30" s="21"/>
      <c r="C30" s="26"/>
      <c r="D30" s="25"/>
    </row>
    <row r="31" spans="1:4" x14ac:dyDescent="0.25">
      <c r="D31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</vt:lpstr>
      <vt:lpstr>материал</vt:lpstr>
      <vt:lpstr>прайс!Заголовки_для_печати</vt:lpstr>
      <vt:lpstr>прайс!Область_печати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Тарасенко Алексей</dc:creator>
  <cp:lastModifiedBy>Alexus</cp:lastModifiedBy>
  <cp:lastPrinted>2022-03-24T08:38:53Z</cp:lastPrinted>
  <dcterms:created xsi:type="dcterms:W3CDTF">2018-04-09T10:53:26Z</dcterms:created>
  <dcterms:modified xsi:type="dcterms:W3CDTF">2022-03-24T11:14:35Z</dcterms:modified>
</cp:coreProperties>
</file>